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928"/>
  <workbookPr defaultThemeVersion="124226"/>
  <mc:AlternateContent xmlns:mc="http://schemas.openxmlformats.org/markup-compatibility/2006">
    <mc:Choice Requires="x15">
      <x15ac:absPath xmlns:x15ac="http://schemas.microsoft.com/office/spreadsheetml/2010/11/ac" url="https://d.docs.live.net/1c15da58a91c1d70/Documents/GitHub/wordpress-blog-posts-taxonomy/data/"/>
    </mc:Choice>
  </mc:AlternateContent>
  <xr:revisionPtr revIDLastSave="73" documentId="11_9FC564BA2EC646B494C2A669ED648FD66B0FC9EC" xr6:coauthVersionLast="47" xr6:coauthVersionMax="47" xr10:uidLastSave="{D1047242-710E-4DFD-8369-8997F5467D38}"/>
  <bookViews>
    <workbookView xWindow="1065" yWindow="2025" windowWidth="24630" windowHeight="11745" xr2:uid="{00000000-000D-0000-FFFF-FFFF00000000}"/>
  </bookViews>
  <sheets>
    <sheet name="Main" sheetId="1" r:id="rId1"/>
    <sheet name="Posts by Categories" sheetId="2" r:id="rId2"/>
    <sheet name="Category Count" sheetId="3" r:id="rId3"/>
    <sheet name="Posts by Tags" sheetId="4" r:id="rId4"/>
    <sheet name="Tag Count"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F340" i="1" l="1"/>
  <c r="F339" i="1"/>
  <c r="F338" i="1"/>
  <c r="F337" i="1"/>
  <c r="F336" i="1"/>
  <c r="F335" i="1"/>
  <c r="F334" i="1"/>
  <c r="F333" i="1"/>
  <c r="F332" i="1"/>
  <c r="F331" i="1"/>
  <c r="F330" i="1"/>
  <c r="F329" i="1"/>
  <c r="F328" i="1"/>
  <c r="F327" i="1"/>
  <c r="F326" i="1"/>
  <c r="F325" i="1"/>
  <c r="F324" i="1"/>
  <c r="F323" i="1"/>
  <c r="F322" i="1"/>
  <c r="F321" i="1"/>
  <c r="F320" i="1"/>
  <c r="F319" i="1"/>
  <c r="F318" i="1"/>
  <c r="F317" i="1"/>
  <c r="F316" i="1"/>
  <c r="F315" i="1"/>
  <c r="F314" i="1"/>
  <c r="F313" i="1"/>
  <c r="F312" i="1"/>
  <c r="F311" i="1"/>
  <c r="F310" i="1"/>
  <c r="F309" i="1"/>
  <c r="F308" i="1"/>
  <c r="F307" i="1"/>
  <c r="F306" i="1"/>
  <c r="F305" i="1"/>
  <c r="F304" i="1"/>
  <c r="F303" i="1"/>
  <c r="F302" i="1"/>
  <c r="F301" i="1"/>
  <c r="F300" i="1"/>
  <c r="F299" i="1"/>
  <c r="F298" i="1"/>
  <c r="F297" i="1"/>
  <c r="F296" i="1"/>
  <c r="F295" i="1"/>
  <c r="F294" i="1"/>
  <c r="F293" i="1"/>
  <c r="F292" i="1"/>
  <c r="F291" i="1"/>
  <c r="F290" i="1"/>
  <c r="F289" i="1"/>
  <c r="F288" i="1"/>
  <c r="F287" i="1"/>
  <c r="F286" i="1"/>
  <c r="F285" i="1"/>
  <c r="F284" i="1"/>
  <c r="F283" i="1"/>
  <c r="F282" i="1"/>
  <c r="F281" i="1"/>
  <c r="F280" i="1"/>
  <c r="F279" i="1"/>
  <c r="F278" i="1"/>
  <c r="F277" i="1"/>
  <c r="F276" i="1"/>
  <c r="F275" i="1"/>
  <c r="F274" i="1"/>
  <c r="F273" i="1"/>
  <c r="F272" i="1"/>
  <c r="F271" i="1"/>
  <c r="F270" i="1"/>
  <c r="F269" i="1"/>
  <c r="F268" i="1"/>
  <c r="F267" i="1"/>
  <c r="F266" i="1"/>
  <c r="F265" i="1"/>
  <c r="F264" i="1"/>
  <c r="F263" i="1"/>
  <c r="F262" i="1"/>
  <c r="F261" i="1"/>
  <c r="F260" i="1"/>
  <c r="F259" i="1"/>
  <c r="F258" i="1"/>
  <c r="F257" i="1"/>
  <c r="F256" i="1"/>
  <c r="F255" i="1"/>
  <c r="F254" i="1"/>
  <c r="F253" i="1"/>
  <c r="F252" i="1"/>
  <c r="F251" i="1"/>
  <c r="F250" i="1"/>
  <c r="F249" i="1"/>
  <c r="F248" i="1"/>
  <c r="F247" i="1"/>
  <c r="F246" i="1"/>
  <c r="F245" i="1"/>
  <c r="F244" i="1"/>
  <c r="F243" i="1"/>
  <c r="F242" i="1"/>
  <c r="F241" i="1"/>
  <c r="F240" i="1"/>
  <c r="F239" i="1"/>
  <c r="F238" i="1"/>
  <c r="F237" i="1"/>
  <c r="F236" i="1"/>
  <c r="F235" i="1"/>
  <c r="F234" i="1"/>
  <c r="F233" i="1"/>
  <c r="F232" i="1"/>
  <c r="F231" i="1"/>
  <c r="F230" i="1"/>
  <c r="F229" i="1"/>
  <c r="F228" i="1"/>
  <c r="F227" i="1"/>
  <c r="F226" i="1"/>
  <c r="F225" i="1"/>
  <c r="F224" i="1"/>
  <c r="F223" i="1"/>
  <c r="F222" i="1"/>
  <c r="F221" i="1"/>
  <c r="F220" i="1"/>
  <c r="F219" i="1"/>
  <c r="F218" i="1"/>
  <c r="F217" i="1"/>
  <c r="F216" i="1"/>
  <c r="F215" i="1"/>
  <c r="F214" i="1"/>
  <c r="F213" i="1"/>
  <c r="F212" i="1"/>
  <c r="F211" i="1"/>
  <c r="F210" i="1"/>
  <c r="F209" i="1"/>
  <c r="F208" i="1"/>
  <c r="F207" i="1"/>
  <c r="F206" i="1"/>
  <c r="F205" i="1"/>
  <c r="F204" i="1"/>
  <c r="F203" i="1"/>
  <c r="F202" i="1"/>
  <c r="F201" i="1"/>
  <c r="F200" i="1"/>
  <c r="F199" i="1"/>
  <c r="F198" i="1"/>
  <c r="F197" i="1"/>
  <c r="F196" i="1"/>
  <c r="F195" i="1"/>
  <c r="F194" i="1"/>
  <c r="F193" i="1"/>
  <c r="F192" i="1"/>
  <c r="F191" i="1"/>
  <c r="F190" i="1"/>
  <c r="F189" i="1"/>
  <c r="F188" i="1"/>
  <c r="F187" i="1"/>
  <c r="F186" i="1"/>
  <c r="F185" i="1"/>
  <c r="F184" i="1"/>
  <c r="F183" i="1"/>
  <c r="F182" i="1"/>
  <c r="F181" i="1"/>
  <c r="F180" i="1"/>
  <c r="F179" i="1"/>
  <c r="F178" i="1"/>
  <c r="F177" i="1"/>
  <c r="F176" i="1"/>
  <c r="F175" i="1"/>
  <c r="F174" i="1"/>
  <c r="F173" i="1"/>
  <c r="F172" i="1"/>
  <c r="F171" i="1"/>
  <c r="F170" i="1"/>
  <c r="F169" i="1"/>
  <c r="F168" i="1"/>
  <c r="F167" i="1"/>
  <c r="F166" i="1"/>
  <c r="F165" i="1"/>
  <c r="F164" i="1"/>
  <c r="F163" i="1"/>
  <c r="F162" i="1"/>
  <c r="F161" i="1"/>
  <c r="F160" i="1"/>
  <c r="F159" i="1"/>
  <c r="F158" i="1"/>
  <c r="F157" i="1"/>
  <c r="F156" i="1"/>
  <c r="F155" i="1"/>
  <c r="F154" i="1"/>
  <c r="F153" i="1"/>
  <c r="F152" i="1"/>
  <c r="F151" i="1"/>
  <c r="F150" i="1"/>
  <c r="F149" i="1"/>
  <c r="F148" i="1"/>
  <c r="F147" i="1"/>
  <c r="F146" i="1"/>
  <c r="F145" i="1"/>
  <c r="F144" i="1"/>
  <c r="F143" i="1"/>
  <c r="F142" i="1"/>
  <c r="F141" i="1"/>
  <c r="F140" i="1"/>
  <c r="F139" i="1"/>
  <c r="F138" i="1"/>
  <c r="F137" i="1"/>
  <c r="F136" i="1"/>
  <c r="F135" i="1"/>
  <c r="F134" i="1"/>
  <c r="F133" i="1"/>
  <c r="F132" i="1"/>
  <c r="F131" i="1"/>
  <c r="F130" i="1"/>
  <c r="F129" i="1"/>
  <c r="F128" i="1"/>
  <c r="F127" i="1"/>
  <c r="F126" i="1"/>
  <c r="F125" i="1"/>
  <c r="F124" i="1"/>
  <c r="F123" i="1"/>
  <c r="F122" i="1"/>
  <c r="F121" i="1"/>
  <c r="F120" i="1"/>
  <c r="F119" i="1"/>
  <c r="F118" i="1"/>
  <c r="F117" i="1"/>
  <c r="F116" i="1"/>
  <c r="F115" i="1"/>
  <c r="F114" i="1"/>
  <c r="F113" i="1"/>
  <c r="F112" i="1"/>
  <c r="F111" i="1"/>
  <c r="F110" i="1"/>
  <c r="F109" i="1"/>
  <c r="F108" i="1"/>
  <c r="F107" i="1"/>
  <c r="F106" i="1"/>
  <c r="F105" i="1"/>
  <c r="F104" i="1"/>
  <c r="F103" i="1"/>
  <c r="F102" i="1"/>
  <c r="F101" i="1"/>
  <c r="F100" i="1"/>
  <c r="F99" i="1"/>
  <c r="F98" i="1"/>
  <c r="F97" i="1"/>
  <c r="F96" i="1"/>
  <c r="F95" i="1"/>
  <c r="F94" i="1"/>
  <c r="F93" i="1"/>
  <c r="F92" i="1"/>
  <c r="F91" i="1"/>
  <c r="F90" i="1"/>
  <c r="F89" i="1"/>
  <c r="F88" i="1"/>
  <c r="F87" i="1"/>
  <c r="F86" i="1"/>
  <c r="F85" i="1"/>
  <c r="F84" i="1"/>
  <c r="F83" i="1"/>
  <c r="F82" i="1"/>
  <c r="F81" i="1"/>
  <c r="F80" i="1"/>
  <c r="F79" i="1"/>
  <c r="F78" i="1"/>
  <c r="F77" i="1"/>
  <c r="F76" i="1"/>
  <c r="F75" i="1"/>
  <c r="F74" i="1"/>
  <c r="F73" i="1"/>
  <c r="F72" i="1"/>
  <c r="F71" i="1"/>
  <c r="F70" i="1"/>
  <c r="F69" i="1"/>
  <c r="F68" i="1"/>
  <c r="F67" i="1"/>
  <c r="F66" i="1"/>
  <c r="F65" i="1"/>
  <c r="F64" i="1"/>
  <c r="F63" i="1"/>
  <c r="F62" i="1"/>
  <c r="F61" i="1"/>
  <c r="F60" i="1"/>
  <c r="F59" i="1"/>
  <c r="F58" i="1"/>
  <c r="F57" i="1"/>
  <c r="F56" i="1"/>
  <c r="F55" i="1"/>
  <c r="F54" i="1"/>
  <c r="F53" i="1"/>
  <c r="F52" i="1"/>
  <c r="F51" i="1"/>
  <c r="F50" i="1"/>
  <c r="F49" i="1"/>
  <c r="F48" i="1"/>
  <c r="F47" i="1"/>
  <c r="F46" i="1"/>
  <c r="F45" i="1"/>
  <c r="F44" i="1"/>
  <c r="F43" i="1"/>
  <c r="F42" i="1"/>
  <c r="F41" i="1"/>
  <c r="F40" i="1"/>
  <c r="F39" i="1"/>
  <c r="F38" i="1"/>
  <c r="F37" i="1"/>
  <c r="F36" i="1"/>
  <c r="F35" i="1"/>
  <c r="F34" i="1"/>
  <c r="F33" i="1"/>
  <c r="F32" i="1"/>
  <c r="F31" i="1"/>
  <c r="F30" i="1"/>
  <c r="F29" i="1"/>
  <c r="F28" i="1"/>
  <c r="F27" i="1"/>
  <c r="F26" i="1"/>
  <c r="F25" i="1"/>
  <c r="F24" i="1"/>
  <c r="F23" i="1"/>
  <c r="F22" i="1"/>
  <c r="F21" i="1"/>
  <c r="F20" i="1"/>
  <c r="F19" i="1"/>
  <c r="F18" i="1"/>
  <c r="F17" i="1"/>
  <c r="F16" i="1"/>
  <c r="F15" i="1"/>
  <c r="F14" i="1"/>
  <c r="F13" i="1"/>
  <c r="F12" i="1"/>
  <c r="F11" i="1"/>
  <c r="F10" i="1"/>
  <c r="F9" i="1"/>
  <c r="F8" i="1"/>
  <c r="F7" i="1"/>
  <c r="F6" i="1"/>
  <c r="F5" i="1"/>
  <c r="F4" i="1"/>
  <c r="F3" i="1"/>
  <c r="F2" i="1"/>
  <c r="E340" i="1"/>
  <c r="E339" i="1"/>
  <c r="E338" i="1"/>
  <c r="E337" i="1"/>
  <c r="E336" i="1"/>
  <c r="E335" i="1"/>
  <c r="E334" i="1"/>
  <c r="E333" i="1"/>
  <c r="E332" i="1"/>
  <c r="E331" i="1"/>
  <c r="E330" i="1"/>
  <c r="E329" i="1"/>
  <c r="E328" i="1"/>
  <c r="E327" i="1"/>
  <c r="E326" i="1"/>
  <c r="E325" i="1"/>
  <c r="E324" i="1"/>
  <c r="E323" i="1"/>
  <c r="E322" i="1"/>
  <c r="E321" i="1"/>
  <c r="E320" i="1"/>
  <c r="E319" i="1"/>
  <c r="E318" i="1"/>
  <c r="E317" i="1"/>
  <c r="E316" i="1"/>
  <c r="E315" i="1"/>
  <c r="E314" i="1"/>
  <c r="E313" i="1"/>
  <c r="E312" i="1"/>
  <c r="E311" i="1"/>
  <c r="E310" i="1"/>
  <c r="E309" i="1"/>
  <c r="E308" i="1"/>
  <c r="E307" i="1"/>
  <c r="E306" i="1"/>
  <c r="E305" i="1"/>
  <c r="E304" i="1"/>
  <c r="E303" i="1"/>
  <c r="E302" i="1"/>
  <c r="E301" i="1"/>
  <c r="E300" i="1"/>
  <c r="E299" i="1"/>
  <c r="E298" i="1"/>
  <c r="E297" i="1"/>
  <c r="E296" i="1"/>
  <c r="E295" i="1"/>
  <c r="E294" i="1"/>
  <c r="E293" i="1"/>
  <c r="E292" i="1"/>
  <c r="E291" i="1"/>
  <c r="E290" i="1"/>
  <c r="E289" i="1"/>
  <c r="E288" i="1"/>
  <c r="E287" i="1"/>
  <c r="E286" i="1"/>
  <c r="E285" i="1"/>
  <c r="E284" i="1"/>
  <c r="E283" i="1"/>
  <c r="E282" i="1"/>
  <c r="E281" i="1"/>
  <c r="E280" i="1"/>
  <c r="E279" i="1"/>
  <c r="E278" i="1"/>
  <c r="E277" i="1"/>
  <c r="E276" i="1"/>
  <c r="E275" i="1"/>
  <c r="E274" i="1"/>
  <c r="E273" i="1"/>
  <c r="E272" i="1"/>
  <c r="E271" i="1"/>
  <c r="E270" i="1"/>
  <c r="E269" i="1"/>
  <c r="E268" i="1"/>
  <c r="E267" i="1"/>
  <c r="E266" i="1"/>
  <c r="E265" i="1"/>
  <c r="E264" i="1"/>
  <c r="E263" i="1"/>
  <c r="E262" i="1"/>
  <c r="E261" i="1"/>
  <c r="E260" i="1"/>
  <c r="E259" i="1"/>
  <c r="E258" i="1"/>
  <c r="E257" i="1"/>
  <c r="E256" i="1"/>
  <c r="E255" i="1"/>
  <c r="E254" i="1"/>
  <c r="E253" i="1"/>
  <c r="E252" i="1"/>
  <c r="E251" i="1"/>
  <c r="E250" i="1"/>
  <c r="E249" i="1"/>
  <c r="E248" i="1"/>
  <c r="E247" i="1"/>
  <c r="E246" i="1"/>
  <c r="E245" i="1"/>
  <c r="E244" i="1"/>
  <c r="E243" i="1"/>
  <c r="E242" i="1"/>
  <c r="E241" i="1"/>
  <c r="E240" i="1"/>
  <c r="E239" i="1"/>
  <c r="E238" i="1"/>
  <c r="E237" i="1"/>
  <c r="E236" i="1"/>
  <c r="E235" i="1"/>
  <c r="E234" i="1"/>
  <c r="E233" i="1"/>
  <c r="E232" i="1"/>
  <c r="E231" i="1"/>
  <c r="E230" i="1"/>
  <c r="E229" i="1"/>
  <c r="E228" i="1"/>
  <c r="E227" i="1"/>
  <c r="E226" i="1"/>
  <c r="E225" i="1"/>
  <c r="E224" i="1"/>
  <c r="E223" i="1"/>
  <c r="E222" i="1"/>
  <c r="E221" i="1"/>
  <c r="E220" i="1"/>
  <c r="E219" i="1"/>
  <c r="E218" i="1"/>
  <c r="E217" i="1"/>
  <c r="E216" i="1"/>
  <c r="E215" i="1"/>
  <c r="E214" i="1"/>
  <c r="E213" i="1"/>
  <c r="E212" i="1"/>
  <c r="E211" i="1"/>
  <c r="E210" i="1"/>
  <c r="E209" i="1"/>
  <c r="E208" i="1"/>
  <c r="E207" i="1"/>
  <c r="E206" i="1"/>
  <c r="E205" i="1"/>
  <c r="E204" i="1"/>
  <c r="E203" i="1"/>
  <c r="E202" i="1"/>
  <c r="E201" i="1"/>
  <c r="E200" i="1"/>
  <c r="E199" i="1"/>
  <c r="E198" i="1"/>
  <c r="E197" i="1"/>
  <c r="E196" i="1"/>
  <c r="E195" i="1"/>
  <c r="E194" i="1"/>
  <c r="E193" i="1"/>
  <c r="E192" i="1"/>
  <c r="E191" i="1"/>
  <c r="E190" i="1"/>
  <c r="E189" i="1"/>
  <c r="E188" i="1"/>
  <c r="E187" i="1"/>
  <c r="E186" i="1"/>
  <c r="E185" i="1"/>
  <c r="E184" i="1"/>
  <c r="E183" i="1"/>
  <c r="E182" i="1"/>
  <c r="E181" i="1"/>
  <c r="E180" i="1"/>
  <c r="E179" i="1"/>
  <c r="E178" i="1"/>
  <c r="E177" i="1"/>
  <c r="E176" i="1"/>
  <c r="E175" i="1"/>
  <c r="E174" i="1"/>
  <c r="E173" i="1"/>
  <c r="E172" i="1"/>
  <c r="E171" i="1"/>
  <c r="E170" i="1"/>
  <c r="E169" i="1"/>
  <c r="E168" i="1"/>
  <c r="E167" i="1"/>
  <c r="E166" i="1"/>
  <c r="E165" i="1"/>
  <c r="E164" i="1"/>
  <c r="E163" i="1"/>
  <c r="E162" i="1"/>
  <c r="E161" i="1"/>
  <c r="E160" i="1"/>
  <c r="E159" i="1"/>
  <c r="E158" i="1"/>
  <c r="E157" i="1"/>
  <c r="E156" i="1"/>
  <c r="E155" i="1"/>
  <c r="E154" i="1"/>
  <c r="E153" i="1"/>
  <c r="E152" i="1"/>
  <c r="E151" i="1"/>
  <c r="E150" i="1"/>
  <c r="E149" i="1"/>
  <c r="E148" i="1"/>
  <c r="E147" i="1"/>
  <c r="E146" i="1"/>
  <c r="E145" i="1"/>
  <c r="E144" i="1"/>
  <c r="E143" i="1"/>
  <c r="E142" i="1"/>
  <c r="E141" i="1"/>
  <c r="E140" i="1"/>
  <c r="E139" i="1"/>
  <c r="E138" i="1"/>
  <c r="E137" i="1"/>
  <c r="E136" i="1"/>
  <c r="E135" i="1"/>
  <c r="E134" i="1"/>
  <c r="E133" i="1"/>
  <c r="E132" i="1"/>
  <c r="E131" i="1"/>
  <c r="E130" i="1"/>
  <c r="E129" i="1"/>
  <c r="E128" i="1"/>
  <c r="E127" i="1"/>
  <c r="E126" i="1"/>
  <c r="E125" i="1"/>
  <c r="E124" i="1"/>
  <c r="E123" i="1"/>
  <c r="E122" i="1"/>
  <c r="E121" i="1"/>
  <c r="E120" i="1"/>
  <c r="E119" i="1"/>
  <c r="E118" i="1"/>
  <c r="E117" i="1"/>
  <c r="E116" i="1"/>
  <c r="E115" i="1"/>
  <c r="E114" i="1"/>
  <c r="E113" i="1"/>
  <c r="E112" i="1"/>
  <c r="E111" i="1"/>
  <c r="E110" i="1"/>
  <c r="E109" i="1"/>
  <c r="E108" i="1"/>
  <c r="E107" i="1"/>
  <c r="E106" i="1"/>
  <c r="E105" i="1"/>
  <c r="E104" i="1"/>
  <c r="E103" i="1"/>
  <c r="E102" i="1"/>
  <c r="E101" i="1"/>
  <c r="E100" i="1"/>
  <c r="E99" i="1"/>
  <c r="E98" i="1"/>
  <c r="E97" i="1"/>
  <c r="E96" i="1"/>
  <c r="E95" i="1"/>
  <c r="E94" i="1"/>
  <c r="E93" i="1"/>
  <c r="E92" i="1"/>
  <c r="E91" i="1"/>
  <c r="E90" i="1"/>
  <c r="E89" i="1"/>
  <c r="E88" i="1"/>
  <c r="E87" i="1"/>
  <c r="E86" i="1"/>
  <c r="E85" i="1"/>
  <c r="E84" i="1"/>
  <c r="E83" i="1"/>
  <c r="E82" i="1"/>
  <c r="E81" i="1"/>
  <c r="E80" i="1"/>
  <c r="E79" i="1"/>
  <c r="E78" i="1"/>
  <c r="E77" i="1"/>
  <c r="E76" i="1"/>
  <c r="E75" i="1"/>
  <c r="E74" i="1"/>
  <c r="E73" i="1"/>
  <c r="E72" i="1"/>
  <c r="E71" i="1"/>
  <c r="E70" i="1"/>
  <c r="E69" i="1"/>
  <c r="E68" i="1"/>
  <c r="E67" i="1"/>
  <c r="E66" i="1"/>
  <c r="E65" i="1"/>
  <c r="E64" i="1"/>
  <c r="E63" i="1"/>
  <c r="E62" i="1"/>
  <c r="E61" i="1"/>
  <c r="E60" i="1"/>
  <c r="E59" i="1"/>
  <c r="E58" i="1"/>
  <c r="E57" i="1"/>
  <c r="E56" i="1"/>
  <c r="E55" i="1"/>
  <c r="E54" i="1"/>
  <c r="E53" i="1"/>
  <c r="E52" i="1"/>
  <c r="E51" i="1"/>
  <c r="E50" i="1"/>
  <c r="E49" i="1"/>
  <c r="E48" i="1"/>
  <c r="E47" i="1"/>
  <c r="E46" i="1"/>
  <c r="E45" i="1"/>
  <c r="E44" i="1"/>
  <c r="E43" i="1"/>
  <c r="E42" i="1"/>
  <c r="E41" i="1"/>
  <c r="E40" i="1"/>
  <c r="E39" i="1"/>
  <c r="E38" i="1"/>
  <c r="E37" i="1"/>
  <c r="E36" i="1"/>
  <c r="E35" i="1"/>
  <c r="E34" i="1"/>
  <c r="E33" i="1"/>
  <c r="E32" i="1"/>
  <c r="E31" i="1"/>
  <c r="E30" i="1"/>
  <c r="E29" i="1"/>
  <c r="E28" i="1"/>
  <c r="E27" i="1"/>
  <c r="E26" i="1"/>
  <c r="E25" i="1"/>
  <c r="E24" i="1"/>
  <c r="E23" i="1"/>
  <c r="E22" i="1"/>
  <c r="E21" i="1"/>
  <c r="E20" i="1"/>
  <c r="E19" i="1"/>
  <c r="E18" i="1"/>
  <c r="E17" i="1"/>
  <c r="E16" i="1"/>
  <c r="E15" i="1"/>
  <c r="E14" i="1"/>
  <c r="E13" i="1"/>
  <c r="E12" i="1"/>
  <c r="E11" i="1"/>
  <c r="E10" i="1"/>
  <c r="E9" i="1"/>
  <c r="E8" i="1"/>
  <c r="E7" i="1"/>
  <c r="E6" i="1"/>
  <c r="E5" i="1"/>
  <c r="E4" i="1"/>
  <c r="E3" i="1"/>
  <c r="E2" i="1"/>
  <c r="B862" i="4"/>
  <c r="B861" i="4"/>
  <c r="B860" i="4"/>
  <c r="B859" i="4"/>
  <c r="B858" i="4"/>
  <c r="B857" i="4"/>
  <c r="B856" i="4"/>
  <c r="B855" i="4"/>
  <c r="B854" i="4"/>
  <c r="B853" i="4"/>
  <c r="B852" i="4"/>
  <c r="B851" i="4"/>
  <c r="B850" i="4"/>
  <c r="B849" i="4"/>
  <c r="B848" i="4"/>
  <c r="B847" i="4"/>
  <c r="B846" i="4"/>
  <c r="B845" i="4"/>
  <c r="B844" i="4"/>
  <c r="B843" i="4"/>
  <c r="B842" i="4"/>
  <c r="B841" i="4"/>
  <c r="B840" i="4"/>
  <c r="B839" i="4"/>
  <c r="B838" i="4"/>
  <c r="B837" i="4"/>
  <c r="B836" i="4"/>
  <c r="B835" i="4"/>
  <c r="B834" i="4"/>
  <c r="B833" i="4"/>
  <c r="B832" i="4"/>
  <c r="B831" i="4"/>
  <c r="B830" i="4"/>
  <c r="B829" i="4"/>
  <c r="B828" i="4"/>
  <c r="B827" i="4"/>
  <c r="B826" i="4"/>
  <c r="B825" i="4"/>
  <c r="B824" i="4"/>
  <c r="B823" i="4"/>
  <c r="B822" i="4"/>
  <c r="B821" i="4"/>
  <c r="B820" i="4"/>
  <c r="B819" i="4"/>
  <c r="B818" i="4"/>
  <c r="B817" i="4"/>
  <c r="B816" i="4"/>
  <c r="B815" i="4"/>
  <c r="B814" i="4"/>
  <c r="B813" i="4"/>
  <c r="B812" i="4"/>
  <c r="B811" i="4"/>
  <c r="B810" i="4"/>
  <c r="B809" i="4"/>
  <c r="B808" i="4"/>
  <c r="B807" i="4"/>
  <c r="B806" i="4"/>
  <c r="B805" i="4"/>
  <c r="B804" i="4"/>
  <c r="B803" i="4"/>
  <c r="B802" i="4"/>
  <c r="B801" i="4"/>
  <c r="B800" i="4"/>
  <c r="B799" i="4"/>
  <c r="B798" i="4"/>
  <c r="B797" i="4"/>
  <c r="B796" i="4"/>
  <c r="B795" i="4"/>
  <c r="B794" i="4"/>
  <c r="B793" i="4"/>
  <c r="B792" i="4"/>
  <c r="B791" i="4"/>
  <c r="B790" i="4"/>
  <c r="B789" i="4"/>
  <c r="B788" i="4"/>
  <c r="B787" i="4"/>
  <c r="B786" i="4"/>
  <c r="B785" i="4"/>
  <c r="B784" i="4"/>
  <c r="B783" i="4"/>
  <c r="B782" i="4"/>
  <c r="B781" i="4"/>
  <c r="B780" i="4"/>
  <c r="B779" i="4"/>
  <c r="B778" i="4"/>
  <c r="B777" i="4"/>
  <c r="B776" i="4"/>
  <c r="B775" i="4"/>
  <c r="B774" i="4"/>
  <c r="B773" i="4"/>
  <c r="B772" i="4"/>
  <c r="B771" i="4"/>
  <c r="B770" i="4"/>
  <c r="B769" i="4"/>
  <c r="B768" i="4"/>
  <c r="B767" i="4"/>
  <c r="B766" i="4"/>
  <c r="B765" i="4"/>
  <c r="B764" i="4"/>
  <c r="B763" i="4"/>
  <c r="B762" i="4"/>
  <c r="B761" i="4"/>
  <c r="B760" i="4"/>
  <c r="B759" i="4"/>
  <c r="B758" i="4"/>
  <c r="B757" i="4"/>
  <c r="B756" i="4"/>
  <c r="B755" i="4"/>
  <c r="B754" i="4"/>
  <c r="B753" i="4"/>
  <c r="B752" i="4"/>
  <c r="B751" i="4"/>
  <c r="B750" i="4"/>
  <c r="B749" i="4"/>
  <c r="B748" i="4"/>
  <c r="B747" i="4"/>
  <c r="B746" i="4"/>
  <c r="B745" i="4"/>
  <c r="B744" i="4"/>
  <c r="B743" i="4"/>
  <c r="B742" i="4"/>
  <c r="B741" i="4"/>
  <c r="B740" i="4"/>
  <c r="B739" i="4"/>
  <c r="B738" i="4"/>
  <c r="B737" i="4"/>
  <c r="B736" i="4"/>
  <c r="B735" i="4"/>
  <c r="B734" i="4"/>
  <c r="B733" i="4"/>
  <c r="B732" i="4"/>
  <c r="B731" i="4"/>
  <c r="B730" i="4"/>
  <c r="B729" i="4"/>
  <c r="B728" i="4"/>
  <c r="B727" i="4"/>
  <c r="B726" i="4"/>
  <c r="B725" i="4"/>
  <c r="B724" i="4"/>
  <c r="B723" i="4"/>
  <c r="B722" i="4"/>
  <c r="B721" i="4"/>
  <c r="B720" i="4"/>
  <c r="B719" i="4"/>
  <c r="B718" i="4"/>
  <c r="B717" i="4"/>
  <c r="B716" i="4"/>
  <c r="B715" i="4"/>
  <c r="B714" i="4"/>
  <c r="B713" i="4"/>
  <c r="B712" i="4"/>
  <c r="B711" i="4"/>
  <c r="B710" i="4"/>
  <c r="B709" i="4"/>
  <c r="B708" i="4"/>
  <c r="B707" i="4"/>
  <c r="B706" i="4"/>
  <c r="B705" i="4"/>
  <c r="B704" i="4"/>
  <c r="B703" i="4"/>
  <c r="B702" i="4"/>
  <c r="B701" i="4"/>
  <c r="B700" i="4"/>
  <c r="B699" i="4"/>
  <c r="B698" i="4"/>
  <c r="B697" i="4"/>
  <c r="B696" i="4"/>
  <c r="B695" i="4"/>
  <c r="B694" i="4"/>
  <c r="B693" i="4"/>
  <c r="B692" i="4"/>
  <c r="B691" i="4"/>
  <c r="B690" i="4"/>
  <c r="B689" i="4"/>
  <c r="B688" i="4"/>
  <c r="B687" i="4"/>
  <c r="B686" i="4"/>
  <c r="B685" i="4"/>
  <c r="B684" i="4"/>
  <c r="B683" i="4"/>
  <c r="B682" i="4"/>
  <c r="B681" i="4"/>
  <c r="B680" i="4"/>
  <c r="B679" i="4"/>
  <c r="B678" i="4"/>
  <c r="B677" i="4"/>
  <c r="B676" i="4"/>
  <c r="B675" i="4"/>
  <c r="B674" i="4"/>
  <c r="B673" i="4"/>
  <c r="B672" i="4"/>
  <c r="B671" i="4"/>
  <c r="B670" i="4"/>
  <c r="B669" i="4"/>
  <c r="B668" i="4"/>
  <c r="B667" i="4"/>
  <c r="B666" i="4"/>
  <c r="B665" i="4"/>
  <c r="B664" i="4"/>
  <c r="B663" i="4"/>
  <c r="B662" i="4"/>
  <c r="B661" i="4"/>
  <c r="B660" i="4"/>
  <c r="B659" i="4"/>
  <c r="B658" i="4"/>
  <c r="B657" i="4"/>
  <c r="B656" i="4"/>
  <c r="B655" i="4"/>
  <c r="B654" i="4"/>
  <c r="B653" i="4"/>
  <c r="B652" i="4"/>
  <c r="B651" i="4"/>
  <c r="B650" i="4"/>
  <c r="B649" i="4"/>
  <c r="B648" i="4"/>
  <c r="B647" i="4"/>
  <c r="B646" i="4"/>
  <c r="B645" i="4"/>
  <c r="B644" i="4"/>
  <c r="B643" i="4"/>
  <c r="B642" i="4"/>
  <c r="B641" i="4"/>
  <c r="B640" i="4"/>
  <c r="B639" i="4"/>
  <c r="B638" i="4"/>
  <c r="B637" i="4"/>
  <c r="B636" i="4"/>
  <c r="B635" i="4"/>
  <c r="B634" i="4"/>
  <c r="B633" i="4"/>
  <c r="B632" i="4"/>
  <c r="B631" i="4"/>
  <c r="B630" i="4"/>
  <c r="B629" i="4"/>
  <c r="B628" i="4"/>
  <c r="B627" i="4"/>
  <c r="B626" i="4"/>
  <c r="B625" i="4"/>
  <c r="B624" i="4"/>
  <c r="B623" i="4"/>
  <c r="B622" i="4"/>
  <c r="B621" i="4"/>
  <c r="B620" i="4"/>
  <c r="B619" i="4"/>
  <c r="B618" i="4"/>
  <c r="B617" i="4"/>
  <c r="B616" i="4"/>
  <c r="B615" i="4"/>
  <c r="B614" i="4"/>
  <c r="B613" i="4"/>
  <c r="B612" i="4"/>
  <c r="B611" i="4"/>
  <c r="B610" i="4"/>
  <c r="B609" i="4"/>
  <c r="B608" i="4"/>
  <c r="B607" i="4"/>
  <c r="B606" i="4"/>
  <c r="B605" i="4"/>
  <c r="B604" i="4"/>
  <c r="B603" i="4"/>
  <c r="B602" i="4"/>
  <c r="B601" i="4"/>
  <c r="B600" i="4"/>
  <c r="B599" i="4"/>
  <c r="B598" i="4"/>
  <c r="B597" i="4"/>
  <c r="B596" i="4"/>
  <c r="B595" i="4"/>
  <c r="B594" i="4"/>
  <c r="B593" i="4"/>
  <c r="B592" i="4"/>
  <c r="B591" i="4"/>
  <c r="B590" i="4"/>
  <c r="B589" i="4"/>
  <c r="B588" i="4"/>
  <c r="B587" i="4"/>
  <c r="B586" i="4"/>
  <c r="B585" i="4"/>
  <c r="B584" i="4"/>
  <c r="B583" i="4"/>
  <c r="B582" i="4"/>
  <c r="B581" i="4"/>
  <c r="B580" i="4"/>
  <c r="B579" i="4"/>
  <c r="B578" i="4"/>
  <c r="B577" i="4"/>
  <c r="B576" i="4"/>
  <c r="B575" i="4"/>
  <c r="B574" i="4"/>
  <c r="B573" i="4"/>
  <c r="B572" i="4"/>
  <c r="B571" i="4"/>
  <c r="B570" i="4"/>
  <c r="B569" i="4"/>
  <c r="B568" i="4"/>
  <c r="B567" i="4"/>
  <c r="B566" i="4"/>
  <c r="B565" i="4"/>
  <c r="B564" i="4"/>
  <c r="B563" i="4"/>
  <c r="B562" i="4"/>
  <c r="B561" i="4"/>
  <c r="B560" i="4"/>
  <c r="B559" i="4"/>
  <c r="B558" i="4"/>
  <c r="B557" i="4"/>
  <c r="B556" i="4"/>
  <c r="B555" i="4"/>
  <c r="B554" i="4"/>
  <c r="B553" i="4"/>
  <c r="B552" i="4"/>
  <c r="B551" i="4"/>
  <c r="B550" i="4"/>
  <c r="B549" i="4"/>
  <c r="B548" i="4"/>
  <c r="B547" i="4"/>
  <c r="B546" i="4"/>
  <c r="B545" i="4"/>
  <c r="B544" i="4"/>
  <c r="B543" i="4"/>
  <c r="B542" i="4"/>
  <c r="B541" i="4"/>
  <c r="B540" i="4"/>
  <c r="B539" i="4"/>
  <c r="B538" i="4"/>
  <c r="B537" i="4"/>
  <c r="B536" i="4"/>
  <c r="B535" i="4"/>
  <c r="B534" i="4"/>
  <c r="B533" i="4"/>
  <c r="B532" i="4"/>
  <c r="B531" i="4"/>
  <c r="B530" i="4"/>
  <c r="B529" i="4"/>
  <c r="B528" i="4"/>
  <c r="B527" i="4"/>
  <c r="B526" i="4"/>
  <c r="B525" i="4"/>
  <c r="B524" i="4"/>
  <c r="B523" i="4"/>
  <c r="B522" i="4"/>
  <c r="B521" i="4"/>
  <c r="B520" i="4"/>
  <c r="B519" i="4"/>
  <c r="B518" i="4"/>
  <c r="B517" i="4"/>
  <c r="B516" i="4"/>
  <c r="B515" i="4"/>
  <c r="B514" i="4"/>
  <c r="B513" i="4"/>
  <c r="B512" i="4"/>
  <c r="B511" i="4"/>
  <c r="B510" i="4"/>
  <c r="B509" i="4"/>
  <c r="B508" i="4"/>
  <c r="B507" i="4"/>
  <c r="B506" i="4"/>
  <c r="B505" i="4"/>
  <c r="B504" i="4"/>
  <c r="B503" i="4"/>
  <c r="B502" i="4"/>
  <c r="B501" i="4"/>
  <c r="B500" i="4"/>
  <c r="B499" i="4"/>
  <c r="B498" i="4"/>
  <c r="B497" i="4"/>
  <c r="B496" i="4"/>
  <c r="B495" i="4"/>
  <c r="B494" i="4"/>
  <c r="B493" i="4"/>
  <c r="B492" i="4"/>
  <c r="B491" i="4"/>
  <c r="B490" i="4"/>
  <c r="B489" i="4"/>
  <c r="B488" i="4"/>
  <c r="B487" i="4"/>
  <c r="B486" i="4"/>
  <c r="B485" i="4"/>
  <c r="B484" i="4"/>
  <c r="B483" i="4"/>
  <c r="B482" i="4"/>
  <c r="B481" i="4"/>
  <c r="B480" i="4"/>
  <c r="B479" i="4"/>
  <c r="B478" i="4"/>
  <c r="B477" i="4"/>
  <c r="B476" i="4"/>
  <c r="B475" i="4"/>
  <c r="B474" i="4"/>
  <c r="B473" i="4"/>
  <c r="B472" i="4"/>
  <c r="B471" i="4"/>
  <c r="B470" i="4"/>
  <c r="B469" i="4"/>
  <c r="B468" i="4"/>
  <c r="B467" i="4"/>
  <c r="B466" i="4"/>
  <c r="B465" i="4"/>
  <c r="B464" i="4"/>
  <c r="B463" i="4"/>
  <c r="B462" i="4"/>
  <c r="B461" i="4"/>
  <c r="B460" i="4"/>
  <c r="B459" i="4"/>
  <c r="B458" i="4"/>
  <c r="B457" i="4"/>
  <c r="B456" i="4"/>
  <c r="B455" i="4"/>
  <c r="B454" i="4"/>
  <c r="B453" i="4"/>
  <c r="B452" i="4"/>
  <c r="B451" i="4"/>
  <c r="B450" i="4"/>
  <c r="B449" i="4"/>
  <c r="B448" i="4"/>
  <c r="B447" i="4"/>
  <c r="B446" i="4"/>
  <c r="B445" i="4"/>
  <c r="B444" i="4"/>
  <c r="B443" i="4"/>
  <c r="B442" i="4"/>
  <c r="B441" i="4"/>
  <c r="B440" i="4"/>
  <c r="B439" i="4"/>
  <c r="B438" i="4"/>
  <c r="B437" i="4"/>
  <c r="B436" i="4"/>
  <c r="B435" i="4"/>
  <c r="B434" i="4"/>
  <c r="B433" i="4"/>
  <c r="B432" i="4"/>
  <c r="B431" i="4"/>
  <c r="B430" i="4"/>
  <c r="B429" i="4"/>
  <c r="B428" i="4"/>
  <c r="B427" i="4"/>
  <c r="B426" i="4"/>
  <c r="B425" i="4"/>
  <c r="B424" i="4"/>
  <c r="B423" i="4"/>
  <c r="B422" i="4"/>
  <c r="B421" i="4"/>
  <c r="B420" i="4"/>
  <c r="B419" i="4"/>
  <c r="B418" i="4"/>
  <c r="B417" i="4"/>
  <c r="B416" i="4"/>
  <c r="B415" i="4"/>
  <c r="B414" i="4"/>
  <c r="B413" i="4"/>
  <c r="B412" i="4"/>
  <c r="B411" i="4"/>
  <c r="B410" i="4"/>
  <c r="B409" i="4"/>
  <c r="B408" i="4"/>
  <c r="B407" i="4"/>
  <c r="B406" i="4"/>
  <c r="B405" i="4"/>
  <c r="B404" i="4"/>
  <c r="B403" i="4"/>
  <c r="B402" i="4"/>
  <c r="B401" i="4"/>
  <c r="B400" i="4"/>
  <c r="B399" i="4"/>
  <c r="B398" i="4"/>
  <c r="B397" i="4"/>
  <c r="B396" i="4"/>
  <c r="B395" i="4"/>
  <c r="B394" i="4"/>
  <c r="B393" i="4"/>
  <c r="B392" i="4"/>
  <c r="B391" i="4"/>
  <c r="B390" i="4"/>
  <c r="B389" i="4"/>
  <c r="B388" i="4"/>
  <c r="B387" i="4"/>
  <c r="B386" i="4"/>
  <c r="B385" i="4"/>
  <c r="B384" i="4"/>
  <c r="B383" i="4"/>
  <c r="B382" i="4"/>
  <c r="B381" i="4"/>
  <c r="B380" i="4"/>
  <c r="B379" i="4"/>
  <c r="B378" i="4"/>
  <c r="B377" i="4"/>
  <c r="B376" i="4"/>
  <c r="B375" i="4"/>
  <c r="B374" i="4"/>
  <c r="B373" i="4"/>
  <c r="B372" i="4"/>
  <c r="B371" i="4"/>
  <c r="B370" i="4"/>
  <c r="B369" i="4"/>
  <c r="B368" i="4"/>
  <c r="B367" i="4"/>
  <c r="B366" i="4"/>
  <c r="B365" i="4"/>
  <c r="B364" i="4"/>
  <c r="B363" i="4"/>
  <c r="B362" i="4"/>
  <c r="B361" i="4"/>
  <c r="B360" i="4"/>
  <c r="B359" i="4"/>
  <c r="B358" i="4"/>
  <c r="B357" i="4"/>
  <c r="B356" i="4"/>
  <c r="B355" i="4"/>
  <c r="B354" i="4"/>
  <c r="B353" i="4"/>
  <c r="B352" i="4"/>
  <c r="B351" i="4"/>
  <c r="B350" i="4"/>
  <c r="B349" i="4"/>
  <c r="B348" i="4"/>
  <c r="B347" i="4"/>
  <c r="B346" i="4"/>
  <c r="B345" i="4"/>
  <c r="B344" i="4"/>
  <c r="B343" i="4"/>
  <c r="B342" i="4"/>
  <c r="B341" i="4"/>
  <c r="B340" i="4"/>
  <c r="B339" i="4"/>
  <c r="B338" i="4"/>
  <c r="B337" i="4"/>
  <c r="B336" i="4"/>
  <c r="B335" i="4"/>
  <c r="B334" i="4"/>
  <c r="B333" i="4"/>
  <c r="B332" i="4"/>
  <c r="B331" i="4"/>
  <c r="B330" i="4"/>
  <c r="B329" i="4"/>
  <c r="B328" i="4"/>
  <c r="B327" i="4"/>
  <c r="B326" i="4"/>
  <c r="B325" i="4"/>
  <c r="B324" i="4"/>
  <c r="B323" i="4"/>
  <c r="B322" i="4"/>
  <c r="B321" i="4"/>
  <c r="B320" i="4"/>
  <c r="B319" i="4"/>
  <c r="B318" i="4"/>
  <c r="B317" i="4"/>
  <c r="B316" i="4"/>
  <c r="B315" i="4"/>
  <c r="B314" i="4"/>
  <c r="B313" i="4"/>
  <c r="B312" i="4"/>
  <c r="B311" i="4"/>
  <c r="B310" i="4"/>
  <c r="B309" i="4"/>
  <c r="B308" i="4"/>
  <c r="B307" i="4"/>
  <c r="B306" i="4"/>
  <c r="B305" i="4"/>
  <c r="B304" i="4"/>
  <c r="B303" i="4"/>
  <c r="B302" i="4"/>
  <c r="B301" i="4"/>
  <c r="B300" i="4"/>
  <c r="B299" i="4"/>
  <c r="B298" i="4"/>
  <c r="B297" i="4"/>
  <c r="B296" i="4"/>
  <c r="B295" i="4"/>
  <c r="B294" i="4"/>
  <c r="B293" i="4"/>
  <c r="B292" i="4"/>
  <c r="B291" i="4"/>
  <c r="B290" i="4"/>
  <c r="B289" i="4"/>
  <c r="B288" i="4"/>
  <c r="B287" i="4"/>
  <c r="B286" i="4"/>
  <c r="B285" i="4"/>
  <c r="B284" i="4"/>
  <c r="B283" i="4"/>
  <c r="B282" i="4"/>
  <c r="B281" i="4"/>
  <c r="B280" i="4"/>
  <c r="B279" i="4"/>
  <c r="B278" i="4"/>
  <c r="B277" i="4"/>
  <c r="B276" i="4"/>
  <c r="B275" i="4"/>
  <c r="B274" i="4"/>
  <c r="B273" i="4"/>
  <c r="B272" i="4"/>
  <c r="B271" i="4"/>
  <c r="B270" i="4"/>
  <c r="B269" i="4"/>
  <c r="B268" i="4"/>
  <c r="B267" i="4"/>
  <c r="B266" i="4"/>
  <c r="B265" i="4"/>
  <c r="B264" i="4"/>
  <c r="B263" i="4"/>
  <c r="B262" i="4"/>
  <c r="B261" i="4"/>
  <c r="B260" i="4"/>
  <c r="B259" i="4"/>
  <c r="B258" i="4"/>
  <c r="B257" i="4"/>
  <c r="B256" i="4"/>
  <c r="B255" i="4"/>
  <c r="B254" i="4"/>
  <c r="B253" i="4"/>
  <c r="B252" i="4"/>
  <c r="B251" i="4"/>
  <c r="B250" i="4"/>
  <c r="B249" i="4"/>
  <c r="B248" i="4"/>
  <c r="B247" i="4"/>
  <c r="B246" i="4"/>
  <c r="B245" i="4"/>
  <c r="B244" i="4"/>
  <c r="B243" i="4"/>
  <c r="B242" i="4"/>
  <c r="B241" i="4"/>
  <c r="B240" i="4"/>
  <c r="B239" i="4"/>
  <c r="B238" i="4"/>
  <c r="B237" i="4"/>
  <c r="B236" i="4"/>
  <c r="B235" i="4"/>
  <c r="B234" i="4"/>
  <c r="B233" i="4"/>
  <c r="B232" i="4"/>
  <c r="B231" i="4"/>
  <c r="B230" i="4"/>
  <c r="B229" i="4"/>
  <c r="B228" i="4"/>
  <c r="B227" i="4"/>
  <c r="B226" i="4"/>
  <c r="B225" i="4"/>
  <c r="B224" i="4"/>
  <c r="B223" i="4"/>
  <c r="B222" i="4"/>
  <c r="B221" i="4"/>
  <c r="B220" i="4"/>
  <c r="B219" i="4"/>
  <c r="B218" i="4"/>
  <c r="B217" i="4"/>
  <c r="B216" i="4"/>
  <c r="B215" i="4"/>
  <c r="B214" i="4"/>
  <c r="B213" i="4"/>
  <c r="B212" i="4"/>
  <c r="B211" i="4"/>
  <c r="B210" i="4"/>
  <c r="B209" i="4"/>
  <c r="B208" i="4"/>
  <c r="B207" i="4"/>
  <c r="B206" i="4"/>
  <c r="B205" i="4"/>
  <c r="B204" i="4"/>
  <c r="B203" i="4"/>
  <c r="B202" i="4"/>
  <c r="B201" i="4"/>
  <c r="B200" i="4"/>
  <c r="B199" i="4"/>
  <c r="B198" i="4"/>
  <c r="B197" i="4"/>
  <c r="B196" i="4"/>
  <c r="B195" i="4"/>
  <c r="B194" i="4"/>
  <c r="B193" i="4"/>
  <c r="B192" i="4"/>
  <c r="B191" i="4"/>
  <c r="B190" i="4"/>
  <c r="B189" i="4"/>
  <c r="B188" i="4"/>
  <c r="B187" i="4"/>
  <c r="B186" i="4"/>
  <c r="B185" i="4"/>
  <c r="B184" i="4"/>
  <c r="B183" i="4"/>
  <c r="B182" i="4"/>
  <c r="B181" i="4"/>
  <c r="B180" i="4"/>
  <c r="B179" i="4"/>
  <c r="B178" i="4"/>
  <c r="B177" i="4"/>
  <c r="B176" i="4"/>
  <c r="B175" i="4"/>
  <c r="B174" i="4"/>
  <c r="B173" i="4"/>
  <c r="B172" i="4"/>
  <c r="B171" i="4"/>
  <c r="B170" i="4"/>
  <c r="B169" i="4"/>
  <c r="B168" i="4"/>
  <c r="B167" i="4"/>
  <c r="B166" i="4"/>
  <c r="B165" i="4"/>
  <c r="B164" i="4"/>
  <c r="B163" i="4"/>
  <c r="B162" i="4"/>
  <c r="B161" i="4"/>
  <c r="B160" i="4"/>
  <c r="B159" i="4"/>
  <c r="B158" i="4"/>
  <c r="B157" i="4"/>
  <c r="B156" i="4"/>
  <c r="B155" i="4"/>
  <c r="B154" i="4"/>
  <c r="B153" i="4"/>
  <c r="B152" i="4"/>
  <c r="B151" i="4"/>
  <c r="B150" i="4"/>
  <c r="B149" i="4"/>
  <c r="B148" i="4"/>
  <c r="B147" i="4"/>
  <c r="B146" i="4"/>
  <c r="B145" i="4"/>
  <c r="B144" i="4"/>
  <c r="B143" i="4"/>
  <c r="B142" i="4"/>
  <c r="B141" i="4"/>
  <c r="B140" i="4"/>
  <c r="B139" i="4"/>
  <c r="B138" i="4"/>
  <c r="B137" i="4"/>
  <c r="B136" i="4"/>
  <c r="B135" i="4"/>
  <c r="B134" i="4"/>
  <c r="B133" i="4"/>
  <c r="B132" i="4"/>
  <c r="B131" i="4"/>
  <c r="B130" i="4"/>
  <c r="B129" i="4"/>
  <c r="B128" i="4"/>
  <c r="B127" i="4"/>
  <c r="B126" i="4"/>
  <c r="B125" i="4"/>
  <c r="B124" i="4"/>
  <c r="B123" i="4"/>
  <c r="B122" i="4"/>
  <c r="B121" i="4"/>
  <c r="B120" i="4"/>
  <c r="B119" i="4"/>
  <c r="B118" i="4"/>
  <c r="B117" i="4"/>
  <c r="B116" i="4"/>
  <c r="B115" i="4"/>
  <c r="B114" i="4"/>
  <c r="B113" i="4"/>
  <c r="B112" i="4"/>
  <c r="B111" i="4"/>
  <c r="B110" i="4"/>
  <c r="B109" i="4"/>
  <c r="B108" i="4"/>
  <c r="B107" i="4"/>
  <c r="B106" i="4"/>
  <c r="B105" i="4"/>
  <c r="B104" i="4"/>
  <c r="B103" i="4"/>
  <c r="B102" i="4"/>
  <c r="B101" i="4"/>
  <c r="B100" i="4"/>
  <c r="B99" i="4"/>
  <c r="B98" i="4"/>
  <c r="B97" i="4"/>
  <c r="B96" i="4"/>
  <c r="B95" i="4"/>
  <c r="B94" i="4"/>
  <c r="B93" i="4"/>
  <c r="B92" i="4"/>
  <c r="B91" i="4"/>
  <c r="B90" i="4"/>
  <c r="B89" i="4"/>
  <c r="B88" i="4"/>
  <c r="B87" i="4"/>
  <c r="B86" i="4"/>
  <c r="B85" i="4"/>
  <c r="B84" i="4"/>
  <c r="B83" i="4"/>
  <c r="B82" i="4"/>
  <c r="B81" i="4"/>
  <c r="B80" i="4"/>
  <c r="B79" i="4"/>
  <c r="B78" i="4"/>
  <c r="B77" i="4"/>
  <c r="B76" i="4"/>
  <c r="B75" i="4"/>
  <c r="B74" i="4"/>
  <c r="B73" i="4"/>
  <c r="B72" i="4"/>
  <c r="B71" i="4"/>
  <c r="B70" i="4"/>
  <c r="B69" i="4"/>
  <c r="B68" i="4"/>
  <c r="B67" i="4"/>
  <c r="B66" i="4"/>
  <c r="B65" i="4"/>
  <c r="B64" i="4"/>
  <c r="B63" i="4"/>
  <c r="B62" i="4"/>
  <c r="B61" i="4"/>
  <c r="B60" i="4"/>
  <c r="B59" i="4"/>
  <c r="B58" i="4"/>
  <c r="B57" i="4"/>
  <c r="B56" i="4"/>
  <c r="B55" i="4"/>
  <c r="B54" i="4"/>
  <c r="B53" i="4"/>
  <c r="B52" i="4"/>
  <c r="B51" i="4"/>
  <c r="B50" i="4"/>
  <c r="B49" i="4"/>
  <c r="B48" i="4"/>
  <c r="B47" i="4"/>
  <c r="B46" i="4"/>
  <c r="B45" i="4"/>
  <c r="B44" i="4"/>
  <c r="B43" i="4"/>
  <c r="B42" i="4"/>
  <c r="B41" i="4"/>
  <c r="B40" i="4"/>
  <c r="B39" i="4"/>
  <c r="B38" i="4"/>
  <c r="B37" i="4"/>
  <c r="B36" i="4"/>
  <c r="B35" i="4"/>
  <c r="B34" i="4"/>
  <c r="B33" i="4"/>
  <c r="B32" i="4"/>
  <c r="B31" i="4"/>
  <c r="B30" i="4"/>
  <c r="B29" i="4"/>
  <c r="B28" i="4"/>
  <c r="B27" i="4"/>
  <c r="B26" i="4"/>
  <c r="B25" i="4"/>
  <c r="B24" i="4"/>
  <c r="B23" i="4"/>
  <c r="B22" i="4"/>
  <c r="B21" i="4"/>
  <c r="B20" i="4"/>
  <c r="B19" i="4"/>
  <c r="B18" i="4"/>
  <c r="B17" i="4"/>
  <c r="B16" i="4"/>
  <c r="B15" i="4"/>
  <c r="B14" i="4"/>
  <c r="B13" i="4"/>
  <c r="B12" i="4"/>
  <c r="B11" i="4"/>
  <c r="B10" i="4"/>
  <c r="B9" i="4"/>
  <c r="B8" i="4"/>
  <c r="B7" i="4"/>
  <c r="B6" i="4"/>
  <c r="B5" i="4"/>
  <c r="B4" i="4"/>
  <c r="B3" i="4"/>
  <c r="B2" i="4"/>
  <c r="B340" i="2"/>
  <c r="B339" i="2"/>
  <c r="B338" i="2"/>
  <c r="B337" i="2"/>
  <c r="B336" i="2"/>
  <c r="B335" i="2"/>
  <c r="B334" i="2"/>
  <c r="B333" i="2"/>
  <c r="B332" i="2"/>
  <c r="B331" i="2"/>
  <c r="B330" i="2"/>
  <c r="B329" i="2"/>
  <c r="B328" i="2"/>
  <c r="B327" i="2"/>
  <c r="B326" i="2"/>
  <c r="B325" i="2"/>
  <c r="B324" i="2"/>
  <c r="B323" i="2"/>
  <c r="B322" i="2"/>
  <c r="B321" i="2"/>
  <c r="B320" i="2"/>
  <c r="B319" i="2"/>
  <c r="B318" i="2"/>
  <c r="B317" i="2"/>
  <c r="B316" i="2"/>
  <c r="B315" i="2"/>
  <c r="B314" i="2"/>
  <c r="B313" i="2"/>
  <c r="B312" i="2"/>
  <c r="B311" i="2"/>
  <c r="B310" i="2"/>
  <c r="B309" i="2"/>
  <c r="B308" i="2"/>
  <c r="B307" i="2"/>
  <c r="B306" i="2"/>
  <c r="B305" i="2"/>
  <c r="B304" i="2"/>
  <c r="B303" i="2"/>
  <c r="B302" i="2"/>
  <c r="B301" i="2"/>
  <c r="B300" i="2"/>
  <c r="B299" i="2"/>
  <c r="B298" i="2"/>
  <c r="B297" i="2"/>
  <c r="B296" i="2"/>
  <c r="B295" i="2"/>
  <c r="B294" i="2"/>
  <c r="B293" i="2"/>
  <c r="B292" i="2"/>
  <c r="B291" i="2"/>
  <c r="B290" i="2"/>
  <c r="B289" i="2"/>
  <c r="B288" i="2"/>
  <c r="B287" i="2"/>
  <c r="B286" i="2"/>
  <c r="B285" i="2"/>
  <c r="B284" i="2"/>
  <c r="B283" i="2"/>
  <c r="B282" i="2"/>
  <c r="B281" i="2"/>
  <c r="B280" i="2"/>
  <c r="B279" i="2"/>
  <c r="B278" i="2"/>
  <c r="B277" i="2"/>
  <c r="B276" i="2"/>
  <c r="B275" i="2"/>
  <c r="B274" i="2"/>
  <c r="B273" i="2"/>
  <c r="B272" i="2"/>
  <c r="B271" i="2"/>
  <c r="B270" i="2"/>
  <c r="B269" i="2"/>
  <c r="B268" i="2"/>
  <c r="B267" i="2"/>
  <c r="B266" i="2"/>
  <c r="B265" i="2"/>
  <c r="B264" i="2"/>
  <c r="B263" i="2"/>
  <c r="B262" i="2"/>
  <c r="B261" i="2"/>
  <c r="B260" i="2"/>
  <c r="B259" i="2"/>
  <c r="B258" i="2"/>
  <c r="B257" i="2"/>
  <c r="B256" i="2"/>
  <c r="B255" i="2"/>
  <c r="B254" i="2"/>
  <c r="B253" i="2"/>
  <c r="B252" i="2"/>
  <c r="B251" i="2"/>
  <c r="B250" i="2"/>
  <c r="B249" i="2"/>
  <c r="B248" i="2"/>
  <c r="B247" i="2"/>
  <c r="B246" i="2"/>
  <c r="B245" i="2"/>
  <c r="B244" i="2"/>
  <c r="B243" i="2"/>
  <c r="B242" i="2"/>
  <c r="B241" i="2"/>
  <c r="B240" i="2"/>
  <c r="B239" i="2"/>
  <c r="B238" i="2"/>
  <c r="B237" i="2"/>
  <c r="B236" i="2"/>
  <c r="B235" i="2"/>
  <c r="B234" i="2"/>
  <c r="B233" i="2"/>
  <c r="B232" i="2"/>
  <c r="B231" i="2"/>
  <c r="B230" i="2"/>
  <c r="B229" i="2"/>
  <c r="B228" i="2"/>
  <c r="B227" i="2"/>
  <c r="B226" i="2"/>
  <c r="B225" i="2"/>
  <c r="B224" i="2"/>
  <c r="B223" i="2"/>
  <c r="B222" i="2"/>
  <c r="B221" i="2"/>
  <c r="B220" i="2"/>
  <c r="B219" i="2"/>
  <c r="B218" i="2"/>
  <c r="B217" i="2"/>
  <c r="B216" i="2"/>
  <c r="B215" i="2"/>
  <c r="B214" i="2"/>
  <c r="B213" i="2"/>
  <c r="B212" i="2"/>
  <c r="B211" i="2"/>
  <c r="B210" i="2"/>
  <c r="B209" i="2"/>
  <c r="B208" i="2"/>
  <c r="B207" i="2"/>
  <c r="B206" i="2"/>
  <c r="B205" i="2"/>
  <c r="B204" i="2"/>
  <c r="B203" i="2"/>
  <c r="B202" i="2"/>
  <c r="B201" i="2"/>
  <c r="B200" i="2"/>
  <c r="B199" i="2"/>
  <c r="B198" i="2"/>
  <c r="B197" i="2"/>
  <c r="B196" i="2"/>
  <c r="B195" i="2"/>
  <c r="B194" i="2"/>
  <c r="B193" i="2"/>
  <c r="B192" i="2"/>
  <c r="B191" i="2"/>
  <c r="B190" i="2"/>
  <c r="B189" i="2"/>
  <c r="B188" i="2"/>
  <c r="B187" i="2"/>
  <c r="B186" i="2"/>
  <c r="B185" i="2"/>
  <c r="B184" i="2"/>
  <c r="B183" i="2"/>
  <c r="B182" i="2"/>
  <c r="B181" i="2"/>
  <c r="B180" i="2"/>
  <c r="B179" i="2"/>
  <c r="B178" i="2"/>
  <c r="B177" i="2"/>
  <c r="B176" i="2"/>
  <c r="B175" i="2"/>
  <c r="B174" i="2"/>
  <c r="B173" i="2"/>
  <c r="B172" i="2"/>
  <c r="B171" i="2"/>
  <c r="B170" i="2"/>
  <c r="B169" i="2"/>
  <c r="B168" i="2"/>
  <c r="B167" i="2"/>
  <c r="B166" i="2"/>
  <c r="B165" i="2"/>
  <c r="B164" i="2"/>
  <c r="B163" i="2"/>
  <c r="B162" i="2"/>
  <c r="B161" i="2"/>
  <c r="B160" i="2"/>
  <c r="B159" i="2"/>
  <c r="B158" i="2"/>
  <c r="B157" i="2"/>
  <c r="B156" i="2"/>
  <c r="B155" i="2"/>
  <c r="B154" i="2"/>
  <c r="B153" i="2"/>
  <c r="B152" i="2"/>
  <c r="B151" i="2"/>
  <c r="B150" i="2"/>
  <c r="B149" i="2"/>
  <c r="B148" i="2"/>
  <c r="B147" i="2"/>
  <c r="B146" i="2"/>
  <c r="B145" i="2"/>
  <c r="B144" i="2"/>
  <c r="B143" i="2"/>
  <c r="B142" i="2"/>
  <c r="B141" i="2"/>
  <c r="B140" i="2"/>
  <c r="B139" i="2"/>
  <c r="B138" i="2"/>
  <c r="B137" i="2"/>
  <c r="B136" i="2"/>
  <c r="B135" i="2"/>
  <c r="B134" i="2"/>
  <c r="B133" i="2"/>
  <c r="B132" i="2"/>
  <c r="B131" i="2"/>
  <c r="B130" i="2"/>
  <c r="B129" i="2"/>
  <c r="B128" i="2"/>
  <c r="B127" i="2"/>
  <c r="B126" i="2"/>
  <c r="B125" i="2"/>
  <c r="B124" i="2"/>
  <c r="B123" i="2"/>
  <c r="B122" i="2"/>
  <c r="B121" i="2"/>
  <c r="B120" i="2"/>
  <c r="B119" i="2"/>
  <c r="B118" i="2"/>
  <c r="B117" i="2"/>
  <c r="B116" i="2"/>
  <c r="B115" i="2"/>
  <c r="B114" i="2"/>
  <c r="B113" i="2"/>
  <c r="B112" i="2"/>
  <c r="B111" i="2"/>
  <c r="B110" i="2"/>
  <c r="B109" i="2"/>
  <c r="B108" i="2"/>
  <c r="B107" i="2"/>
  <c r="B106" i="2"/>
  <c r="B105" i="2"/>
  <c r="B104" i="2"/>
  <c r="B103" i="2"/>
  <c r="B102" i="2"/>
  <c r="B101" i="2"/>
  <c r="B100" i="2"/>
  <c r="B99" i="2"/>
  <c r="B98" i="2"/>
  <c r="B97" i="2"/>
  <c r="B96" i="2"/>
  <c r="B95" i="2"/>
  <c r="B94" i="2"/>
  <c r="B93" i="2"/>
  <c r="B92" i="2"/>
  <c r="B91" i="2"/>
  <c r="B90" i="2"/>
  <c r="B89" i="2"/>
  <c r="B88" i="2"/>
  <c r="B87" i="2"/>
  <c r="B86" i="2"/>
  <c r="B85" i="2"/>
  <c r="B84" i="2"/>
  <c r="B83" i="2"/>
  <c r="B82" i="2"/>
  <c r="B81" i="2"/>
  <c r="B80" i="2"/>
  <c r="B79" i="2"/>
  <c r="B78" i="2"/>
  <c r="B77" i="2"/>
  <c r="B76" i="2"/>
  <c r="B75" i="2"/>
  <c r="B74" i="2"/>
  <c r="B73" i="2"/>
  <c r="B72" i="2"/>
  <c r="B71" i="2"/>
  <c r="B70" i="2"/>
  <c r="B69" i="2"/>
  <c r="B68" i="2"/>
  <c r="B67" i="2"/>
  <c r="B66" i="2"/>
  <c r="B65" i="2"/>
  <c r="B64" i="2"/>
  <c r="B63" i="2"/>
  <c r="B62" i="2"/>
  <c r="B61" i="2"/>
  <c r="B60" i="2"/>
  <c r="B59" i="2"/>
  <c r="B58" i="2"/>
  <c r="B57" i="2"/>
  <c r="B56" i="2"/>
  <c r="B55" i="2"/>
  <c r="B54" i="2"/>
  <c r="B53" i="2"/>
  <c r="B52" i="2"/>
  <c r="B51" i="2"/>
  <c r="B50" i="2"/>
  <c r="B49" i="2"/>
  <c r="B48" i="2"/>
  <c r="B47" i="2"/>
  <c r="B46" i="2"/>
  <c r="B45" i="2"/>
  <c r="B44" i="2"/>
  <c r="B43" i="2"/>
  <c r="B42" i="2"/>
  <c r="B41" i="2"/>
  <c r="B40" i="2"/>
  <c r="B39" i="2"/>
  <c r="B38" i="2"/>
  <c r="B37" i="2"/>
  <c r="B36" i="2"/>
  <c r="B35" i="2"/>
  <c r="B34" i="2"/>
  <c r="B33" i="2"/>
  <c r="B32" i="2"/>
  <c r="B31" i="2"/>
  <c r="B30" i="2"/>
  <c r="B29" i="2"/>
  <c r="B28" i="2"/>
  <c r="B27" i="2"/>
  <c r="B26" i="2"/>
  <c r="B25" i="2"/>
  <c r="B24" i="2"/>
  <c r="B23" i="2"/>
  <c r="B22" i="2"/>
  <c r="B21" i="2"/>
  <c r="B20" i="2"/>
  <c r="B19" i="2"/>
  <c r="B18" i="2"/>
  <c r="B17" i="2"/>
  <c r="B16" i="2"/>
  <c r="B15" i="2"/>
  <c r="B14" i="2"/>
  <c r="B13" i="2"/>
  <c r="B12" i="2"/>
  <c r="B11" i="2"/>
  <c r="B10" i="2"/>
  <c r="B9" i="2"/>
  <c r="B8" i="2"/>
  <c r="B7" i="2"/>
  <c r="B6" i="2"/>
  <c r="B5" i="2"/>
  <c r="B4" i="2"/>
  <c r="B3" i="2"/>
  <c r="B2" i="2"/>
  <c r="B340" i="1"/>
  <c r="A340" i="1"/>
  <c r="B339" i="1"/>
  <c r="A339" i="1"/>
  <c r="B338" i="1"/>
  <c r="A338" i="1"/>
  <c r="B337" i="1"/>
  <c r="A337" i="1"/>
  <c r="B336" i="1"/>
  <c r="A336" i="1"/>
  <c r="B335" i="1"/>
  <c r="A335" i="1"/>
  <c r="B334" i="1"/>
  <c r="A334" i="1"/>
  <c r="B333" i="1"/>
  <c r="A333" i="1"/>
  <c r="B332" i="1"/>
  <c r="A332" i="1"/>
  <c r="B331" i="1"/>
  <c r="A331" i="1"/>
  <c r="B330" i="1"/>
  <c r="A330" i="1"/>
  <c r="B329" i="1"/>
  <c r="A329" i="1"/>
  <c r="B328" i="1"/>
  <c r="A328" i="1"/>
  <c r="B327" i="1"/>
  <c r="A327" i="1"/>
  <c r="B326" i="1"/>
  <c r="A326" i="1"/>
  <c r="B325" i="1"/>
  <c r="A325" i="1"/>
  <c r="B324" i="1"/>
  <c r="A324" i="1"/>
  <c r="B323" i="1"/>
  <c r="A323" i="1"/>
  <c r="B322" i="1"/>
  <c r="A322" i="1"/>
  <c r="B321" i="1"/>
  <c r="A321" i="1"/>
  <c r="B320" i="1"/>
  <c r="A320" i="1"/>
  <c r="B319" i="1"/>
  <c r="A319" i="1"/>
  <c r="B318" i="1"/>
  <c r="A318" i="1"/>
  <c r="B317" i="1"/>
  <c r="A317" i="1"/>
  <c r="B316" i="1"/>
  <c r="A316" i="1"/>
  <c r="B315" i="1"/>
  <c r="A315" i="1"/>
  <c r="B314" i="1"/>
  <c r="A314" i="1"/>
  <c r="B313" i="1"/>
  <c r="A313" i="1"/>
  <c r="B312" i="1"/>
  <c r="A312" i="1"/>
  <c r="B311" i="1"/>
  <c r="A311" i="1"/>
  <c r="B310" i="1"/>
  <c r="A310" i="1"/>
  <c r="B309" i="1"/>
  <c r="A309" i="1"/>
  <c r="B308" i="1"/>
  <c r="A308" i="1"/>
  <c r="B307" i="1"/>
  <c r="A307" i="1"/>
  <c r="B306" i="1"/>
  <c r="A306" i="1"/>
  <c r="B305" i="1"/>
  <c r="A305" i="1"/>
  <c r="B304" i="1"/>
  <c r="A304" i="1"/>
  <c r="B303" i="1"/>
  <c r="A303" i="1"/>
  <c r="B302" i="1"/>
  <c r="A302" i="1"/>
  <c r="B301" i="1"/>
  <c r="A301" i="1"/>
  <c r="B300" i="1"/>
  <c r="A300" i="1"/>
  <c r="B299" i="1"/>
  <c r="A299" i="1"/>
  <c r="B298" i="1"/>
  <c r="A298" i="1"/>
  <c r="B297" i="1"/>
  <c r="A297" i="1"/>
  <c r="B296" i="1"/>
  <c r="A296" i="1"/>
  <c r="B295" i="1"/>
  <c r="A295" i="1"/>
  <c r="B294" i="1"/>
  <c r="A294" i="1"/>
  <c r="B293" i="1"/>
  <c r="A293" i="1"/>
  <c r="B292" i="1"/>
  <c r="A292" i="1"/>
  <c r="B291" i="1"/>
  <c r="A291" i="1"/>
  <c r="B290" i="1"/>
  <c r="A290" i="1"/>
  <c r="B289" i="1"/>
  <c r="A289" i="1"/>
  <c r="B288" i="1"/>
  <c r="A288" i="1"/>
  <c r="B287" i="1"/>
  <c r="A287" i="1"/>
  <c r="B286" i="1"/>
  <c r="A286" i="1"/>
  <c r="B285" i="1"/>
  <c r="A285" i="1"/>
  <c r="B284" i="1"/>
  <c r="A284" i="1"/>
  <c r="B283" i="1"/>
  <c r="A283" i="1"/>
  <c r="B282" i="1"/>
  <c r="A282" i="1"/>
  <c r="B281" i="1"/>
  <c r="A281" i="1"/>
  <c r="B280" i="1"/>
  <c r="A280" i="1"/>
  <c r="B279" i="1"/>
  <c r="A279" i="1"/>
  <c r="B278" i="1"/>
  <c r="A278" i="1"/>
  <c r="B277" i="1"/>
  <c r="A277" i="1"/>
  <c r="B276" i="1"/>
  <c r="A276" i="1"/>
  <c r="B275" i="1"/>
  <c r="A275" i="1"/>
  <c r="B274" i="1"/>
  <c r="A274" i="1"/>
  <c r="B273" i="1"/>
  <c r="A273" i="1"/>
  <c r="B272" i="1"/>
  <c r="A272" i="1"/>
  <c r="B271" i="1"/>
  <c r="A271" i="1"/>
  <c r="B270" i="1"/>
  <c r="A270" i="1"/>
  <c r="B269" i="1"/>
  <c r="A269" i="1"/>
  <c r="B268" i="1"/>
  <c r="A268" i="1"/>
  <c r="B267" i="1"/>
  <c r="A267" i="1"/>
  <c r="B266" i="1"/>
  <c r="A266" i="1"/>
  <c r="B265" i="1"/>
  <c r="A265" i="1"/>
  <c r="B264" i="1"/>
  <c r="A264" i="1"/>
  <c r="B263" i="1"/>
  <c r="A263" i="1"/>
  <c r="B262" i="1"/>
  <c r="A262" i="1"/>
  <c r="B261" i="1"/>
  <c r="A261" i="1"/>
  <c r="B260" i="1"/>
  <c r="A260" i="1"/>
  <c r="B259" i="1"/>
  <c r="A259" i="1"/>
  <c r="B258" i="1"/>
  <c r="A258" i="1"/>
  <c r="B257" i="1"/>
  <c r="A257" i="1"/>
  <c r="B256" i="1"/>
  <c r="A256" i="1"/>
  <c r="B255" i="1"/>
  <c r="A255" i="1"/>
  <c r="B254" i="1"/>
  <c r="A254" i="1"/>
  <c r="B253" i="1"/>
  <c r="A253" i="1"/>
  <c r="B252" i="1"/>
  <c r="A252" i="1"/>
  <c r="B251" i="1"/>
  <c r="A251" i="1"/>
  <c r="B250" i="1"/>
  <c r="A250" i="1"/>
  <c r="B249" i="1"/>
  <c r="A249" i="1"/>
  <c r="B248" i="1"/>
  <c r="A248" i="1"/>
  <c r="B247" i="1"/>
  <c r="A247" i="1"/>
  <c r="B246" i="1"/>
  <c r="A246" i="1"/>
  <c r="B245" i="1"/>
  <c r="A245" i="1"/>
  <c r="B244" i="1"/>
  <c r="A244" i="1"/>
  <c r="B243" i="1"/>
  <c r="A243" i="1"/>
  <c r="B242" i="1"/>
  <c r="A242" i="1"/>
  <c r="B241" i="1"/>
  <c r="A241" i="1"/>
  <c r="B240" i="1"/>
  <c r="A240" i="1"/>
  <c r="B239" i="1"/>
  <c r="A239" i="1"/>
  <c r="B238" i="1"/>
  <c r="A238" i="1"/>
  <c r="B237" i="1"/>
  <c r="A237" i="1"/>
  <c r="B236" i="1"/>
  <c r="A236" i="1"/>
  <c r="B235" i="1"/>
  <c r="A235" i="1"/>
  <c r="B234" i="1"/>
  <c r="A234" i="1"/>
  <c r="B233" i="1"/>
  <c r="A233" i="1"/>
  <c r="B232" i="1"/>
  <c r="A232" i="1"/>
  <c r="B231" i="1"/>
  <c r="A231" i="1"/>
  <c r="B230" i="1"/>
  <c r="A230" i="1"/>
  <c r="B229" i="1"/>
  <c r="A229" i="1"/>
  <c r="B228" i="1"/>
  <c r="A228" i="1"/>
  <c r="B227" i="1"/>
  <c r="A227" i="1"/>
  <c r="B226" i="1"/>
  <c r="A226" i="1"/>
  <c r="B225" i="1"/>
  <c r="A225" i="1"/>
  <c r="B224" i="1"/>
  <c r="A224" i="1"/>
  <c r="B223" i="1"/>
  <c r="A223" i="1"/>
  <c r="B222" i="1"/>
  <c r="A222" i="1"/>
  <c r="B221" i="1"/>
  <c r="A221" i="1"/>
  <c r="B220" i="1"/>
  <c r="A220" i="1"/>
  <c r="B219" i="1"/>
  <c r="A219" i="1"/>
  <c r="B218" i="1"/>
  <c r="A218" i="1"/>
  <c r="B217" i="1"/>
  <c r="A217" i="1"/>
  <c r="B216" i="1"/>
  <c r="A216" i="1"/>
  <c r="B215" i="1"/>
  <c r="A215" i="1"/>
  <c r="B214" i="1"/>
  <c r="A214" i="1"/>
  <c r="B213" i="1"/>
  <c r="A213" i="1"/>
  <c r="B212" i="1"/>
  <c r="A212" i="1"/>
  <c r="B211" i="1"/>
  <c r="A211" i="1"/>
  <c r="B210" i="1"/>
  <c r="A210" i="1"/>
  <c r="B209" i="1"/>
  <c r="A209" i="1"/>
  <c r="B208" i="1"/>
  <c r="A208" i="1"/>
  <c r="B207" i="1"/>
  <c r="A207" i="1"/>
  <c r="B206" i="1"/>
  <c r="A206" i="1"/>
  <c r="B205" i="1"/>
  <c r="A205" i="1"/>
  <c r="B204" i="1"/>
  <c r="A204" i="1"/>
  <c r="B203" i="1"/>
  <c r="A203" i="1"/>
  <c r="B202" i="1"/>
  <c r="A202" i="1"/>
  <c r="B201" i="1"/>
  <c r="A201" i="1"/>
  <c r="B200" i="1"/>
  <c r="A200" i="1"/>
  <c r="B199" i="1"/>
  <c r="A199" i="1"/>
  <c r="B198" i="1"/>
  <c r="A198" i="1"/>
  <c r="B197" i="1"/>
  <c r="A197" i="1"/>
  <c r="B196" i="1"/>
  <c r="A196" i="1"/>
  <c r="B195" i="1"/>
  <c r="A195" i="1"/>
  <c r="B194" i="1"/>
  <c r="A194" i="1"/>
  <c r="B193" i="1"/>
  <c r="A193" i="1"/>
  <c r="B192" i="1"/>
  <c r="A192" i="1"/>
  <c r="B191" i="1"/>
  <c r="A191" i="1"/>
  <c r="B190" i="1"/>
  <c r="A190" i="1"/>
  <c r="B189" i="1"/>
  <c r="A189" i="1"/>
  <c r="B188" i="1"/>
  <c r="A188" i="1"/>
  <c r="B187" i="1"/>
  <c r="A187" i="1"/>
  <c r="B186" i="1"/>
  <c r="A186" i="1"/>
  <c r="B185" i="1"/>
  <c r="A185" i="1"/>
  <c r="B184" i="1"/>
  <c r="A184" i="1"/>
  <c r="B183" i="1"/>
  <c r="A183" i="1"/>
  <c r="B182" i="1"/>
  <c r="A182" i="1"/>
  <c r="B181" i="1"/>
  <c r="A181" i="1"/>
  <c r="B180" i="1"/>
  <c r="A180" i="1"/>
  <c r="B179" i="1"/>
  <c r="A179" i="1"/>
  <c r="B178" i="1"/>
  <c r="A178" i="1"/>
  <c r="B177" i="1"/>
  <c r="A177" i="1"/>
  <c r="B176" i="1"/>
  <c r="A176" i="1"/>
  <c r="B175" i="1"/>
  <c r="A175" i="1"/>
  <c r="B174" i="1"/>
  <c r="A174" i="1"/>
  <c r="B173" i="1"/>
  <c r="A173" i="1"/>
  <c r="B172" i="1"/>
  <c r="A172" i="1"/>
  <c r="B171" i="1"/>
  <c r="A171" i="1"/>
  <c r="B170" i="1"/>
  <c r="A170" i="1"/>
  <c r="B169" i="1"/>
  <c r="A169" i="1"/>
  <c r="B168" i="1"/>
  <c r="A168" i="1"/>
  <c r="B167" i="1"/>
  <c r="A167" i="1"/>
  <c r="B166" i="1"/>
  <c r="A166" i="1"/>
  <c r="B165" i="1"/>
  <c r="A165" i="1"/>
  <c r="B164" i="1"/>
  <c r="A164" i="1"/>
  <c r="B163" i="1"/>
  <c r="A163" i="1"/>
  <c r="B162" i="1"/>
  <c r="A162" i="1"/>
  <c r="B161" i="1"/>
  <c r="A161" i="1"/>
  <c r="B160" i="1"/>
  <c r="A160" i="1"/>
  <c r="B159" i="1"/>
  <c r="A159" i="1"/>
  <c r="B158" i="1"/>
  <c r="A158" i="1"/>
  <c r="B157" i="1"/>
  <c r="A157" i="1"/>
  <c r="B156" i="1"/>
  <c r="A156" i="1"/>
  <c r="B155" i="1"/>
  <c r="A155" i="1"/>
  <c r="B154" i="1"/>
  <c r="A154" i="1"/>
  <c r="B153" i="1"/>
  <c r="A153" i="1"/>
  <c r="B152" i="1"/>
  <c r="A152" i="1"/>
  <c r="B151" i="1"/>
  <c r="A151" i="1"/>
  <c r="B150" i="1"/>
  <c r="A150" i="1"/>
  <c r="B149" i="1"/>
  <c r="A149" i="1"/>
  <c r="B148" i="1"/>
  <c r="A148" i="1"/>
  <c r="B147" i="1"/>
  <c r="A147" i="1"/>
  <c r="B146" i="1"/>
  <c r="A146" i="1"/>
  <c r="B145" i="1"/>
  <c r="A145" i="1"/>
  <c r="B144" i="1"/>
  <c r="A144" i="1"/>
  <c r="B143" i="1"/>
  <c r="A143" i="1"/>
  <c r="B142" i="1"/>
  <c r="A142" i="1"/>
  <c r="B141" i="1"/>
  <c r="A141" i="1"/>
  <c r="B140" i="1"/>
  <c r="A140" i="1"/>
  <c r="B139" i="1"/>
  <c r="A139" i="1"/>
  <c r="B138" i="1"/>
  <c r="A138" i="1"/>
  <c r="B137" i="1"/>
  <c r="A137" i="1"/>
  <c r="B136" i="1"/>
  <c r="A136" i="1"/>
  <c r="B135" i="1"/>
  <c r="A135" i="1"/>
  <c r="B134" i="1"/>
  <c r="A134" i="1"/>
  <c r="B133" i="1"/>
  <c r="A133" i="1"/>
  <c r="B132" i="1"/>
  <c r="A132" i="1"/>
  <c r="B131" i="1"/>
  <c r="A131" i="1"/>
  <c r="B130" i="1"/>
  <c r="A130" i="1"/>
  <c r="B129" i="1"/>
  <c r="A129" i="1"/>
  <c r="B128" i="1"/>
  <c r="A128" i="1"/>
  <c r="B127" i="1"/>
  <c r="A127" i="1"/>
  <c r="B126" i="1"/>
  <c r="A126" i="1"/>
  <c r="B125" i="1"/>
  <c r="A125" i="1"/>
  <c r="B124" i="1"/>
  <c r="A124" i="1"/>
  <c r="B123" i="1"/>
  <c r="A123" i="1"/>
  <c r="B122" i="1"/>
  <c r="A122" i="1"/>
  <c r="B121" i="1"/>
  <c r="A121" i="1"/>
  <c r="B120" i="1"/>
  <c r="A120" i="1"/>
  <c r="B119" i="1"/>
  <c r="A119" i="1"/>
  <c r="B118" i="1"/>
  <c r="A118" i="1"/>
  <c r="B117" i="1"/>
  <c r="A117" i="1"/>
  <c r="B116" i="1"/>
  <c r="A116" i="1"/>
  <c r="B115" i="1"/>
  <c r="A115" i="1"/>
  <c r="B114" i="1"/>
  <c r="A114" i="1"/>
  <c r="B113" i="1"/>
  <c r="A113" i="1"/>
  <c r="B112" i="1"/>
  <c r="A112" i="1"/>
  <c r="B111" i="1"/>
  <c r="A111" i="1"/>
  <c r="B110" i="1"/>
  <c r="A110" i="1"/>
  <c r="B109" i="1"/>
  <c r="A109" i="1"/>
  <c r="B108" i="1"/>
  <c r="A108" i="1"/>
  <c r="B107" i="1"/>
  <c r="A107" i="1"/>
  <c r="B106" i="1"/>
  <c r="A106" i="1"/>
  <c r="B105" i="1"/>
  <c r="A105" i="1"/>
  <c r="B104" i="1"/>
  <c r="A104" i="1"/>
  <c r="B103" i="1"/>
  <c r="A103" i="1"/>
  <c r="B102" i="1"/>
  <c r="A102" i="1"/>
  <c r="B101" i="1"/>
  <c r="A101" i="1"/>
  <c r="B100" i="1"/>
  <c r="A100" i="1"/>
  <c r="B99" i="1"/>
  <c r="A99" i="1"/>
  <c r="B98" i="1"/>
  <c r="A98" i="1"/>
  <c r="B97" i="1"/>
  <c r="A97" i="1"/>
  <c r="B96" i="1"/>
  <c r="A96" i="1"/>
  <c r="B95" i="1"/>
  <c r="A95" i="1"/>
  <c r="B94" i="1"/>
  <c r="A94" i="1"/>
  <c r="B93" i="1"/>
  <c r="A93" i="1"/>
  <c r="B92" i="1"/>
  <c r="A92" i="1"/>
  <c r="B91" i="1"/>
  <c r="A91" i="1"/>
  <c r="B90" i="1"/>
  <c r="A90" i="1"/>
  <c r="B89" i="1"/>
  <c r="A89" i="1"/>
  <c r="B88" i="1"/>
  <c r="A88" i="1"/>
  <c r="B87" i="1"/>
  <c r="A87" i="1"/>
  <c r="B86" i="1"/>
  <c r="A86" i="1"/>
  <c r="B85" i="1"/>
  <c r="A85" i="1"/>
  <c r="B84" i="1"/>
  <c r="A84" i="1"/>
  <c r="B83" i="1"/>
  <c r="A83" i="1"/>
  <c r="B82" i="1"/>
  <c r="A82" i="1"/>
  <c r="B81" i="1"/>
  <c r="A81" i="1"/>
  <c r="B80" i="1"/>
  <c r="A80" i="1"/>
  <c r="B79" i="1"/>
  <c r="A79" i="1"/>
  <c r="B78" i="1"/>
  <c r="A78" i="1"/>
  <c r="B77" i="1"/>
  <c r="A77" i="1"/>
  <c r="B76" i="1"/>
  <c r="A76" i="1"/>
  <c r="B75" i="1"/>
  <c r="A75" i="1"/>
  <c r="B74" i="1"/>
  <c r="A74" i="1"/>
  <c r="B73" i="1"/>
  <c r="A73" i="1"/>
  <c r="B72" i="1"/>
  <c r="A72" i="1"/>
  <c r="B71" i="1"/>
  <c r="A71" i="1"/>
  <c r="B70" i="1"/>
  <c r="A70" i="1"/>
  <c r="B69" i="1"/>
  <c r="A69" i="1"/>
  <c r="B68" i="1"/>
  <c r="A68" i="1"/>
  <c r="B67" i="1"/>
  <c r="A67" i="1"/>
  <c r="B66" i="1"/>
  <c r="A66" i="1"/>
  <c r="B65" i="1"/>
  <c r="A65" i="1"/>
  <c r="B64" i="1"/>
  <c r="A64" i="1"/>
  <c r="B63" i="1"/>
  <c r="A63" i="1"/>
  <c r="B62" i="1"/>
  <c r="A62" i="1"/>
  <c r="B61" i="1"/>
  <c r="A61" i="1"/>
  <c r="B60" i="1"/>
  <c r="A60" i="1"/>
  <c r="B59" i="1"/>
  <c r="A59" i="1"/>
  <c r="B58" i="1"/>
  <c r="A58" i="1"/>
  <c r="B57" i="1"/>
  <c r="A57" i="1"/>
  <c r="B56" i="1"/>
  <c r="A56" i="1"/>
  <c r="B55" i="1"/>
  <c r="A55" i="1"/>
  <c r="B54" i="1"/>
  <c r="A54" i="1"/>
  <c r="B53" i="1"/>
  <c r="A53" i="1"/>
  <c r="B52" i="1"/>
  <c r="A52" i="1"/>
  <c r="B51" i="1"/>
  <c r="A51" i="1"/>
  <c r="B50" i="1"/>
  <c r="A50" i="1"/>
  <c r="B49" i="1"/>
  <c r="A49" i="1"/>
  <c r="B48" i="1"/>
  <c r="A48" i="1"/>
  <c r="B47" i="1"/>
  <c r="A47" i="1"/>
  <c r="B46" i="1"/>
  <c r="A46" i="1"/>
  <c r="B45" i="1"/>
  <c r="A45" i="1"/>
  <c r="B44" i="1"/>
  <c r="A44" i="1"/>
  <c r="B43" i="1"/>
  <c r="A43" i="1"/>
  <c r="B42" i="1"/>
  <c r="A42" i="1"/>
  <c r="B41" i="1"/>
  <c r="A41" i="1"/>
  <c r="B40" i="1"/>
  <c r="A40" i="1"/>
  <c r="B39" i="1"/>
  <c r="A39" i="1"/>
  <c r="B38" i="1"/>
  <c r="A38" i="1"/>
  <c r="B37" i="1"/>
  <c r="A37" i="1"/>
  <c r="B36" i="1"/>
  <c r="A36" i="1"/>
  <c r="B35" i="1"/>
  <c r="A35" i="1"/>
  <c r="B34" i="1"/>
  <c r="A34" i="1"/>
  <c r="B33" i="1"/>
  <c r="A33" i="1"/>
  <c r="B32" i="1"/>
  <c r="A32" i="1"/>
  <c r="B31" i="1"/>
  <c r="A31" i="1"/>
  <c r="B30" i="1"/>
  <c r="A30" i="1"/>
  <c r="B29" i="1"/>
  <c r="A29" i="1"/>
  <c r="B28" i="1"/>
  <c r="A28" i="1"/>
  <c r="B27" i="1"/>
  <c r="A27" i="1"/>
  <c r="B26" i="1"/>
  <c r="A26" i="1"/>
  <c r="B25" i="1"/>
  <c r="A25" i="1"/>
  <c r="B24" i="1"/>
  <c r="A24" i="1"/>
  <c r="B23" i="1"/>
  <c r="A23" i="1"/>
  <c r="B22" i="1"/>
  <c r="A22" i="1"/>
  <c r="B21" i="1"/>
  <c r="A21" i="1"/>
  <c r="B20" i="1"/>
  <c r="A20" i="1"/>
  <c r="B19" i="1"/>
  <c r="A19" i="1"/>
  <c r="B18" i="1"/>
  <c r="A18" i="1"/>
  <c r="B17" i="1"/>
  <c r="A17" i="1"/>
  <c r="B16" i="1"/>
  <c r="A16" i="1"/>
  <c r="B15" i="1"/>
  <c r="A15" i="1"/>
  <c r="B14" i="1"/>
  <c r="A14" i="1"/>
  <c r="B13" i="1"/>
  <c r="A13" i="1"/>
  <c r="B12" i="1"/>
  <c r="A12" i="1"/>
  <c r="B11" i="1"/>
  <c r="A11" i="1"/>
  <c r="B10" i="1"/>
  <c r="A10" i="1"/>
  <c r="B9" i="1"/>
  <c r="A9" i="1"/>
  <c r="B8" i="1"/>
  <c r="A8" i="1"/>
  <c r="B7" i="1"/>
  <c r="A7" i="1"/>
  <c r="B6" i="1"/>
  <c r="A6" i="1"/>
  <c r="B5" i="1"/>
  <c r="A5" i="1"/>
  <c r="B4" i="1"/>
  <c r="A4" i="1"/>
  <c r="B3" i="1"/>
  <c r="A3" i="1"/>
  <c r="B2" i="1"/>
  <c r="A2" i="1"/>
</calcChain>
</file>

<file path=xl/sharedStrings.xml><?xml version="1.0" encoding="utf-8"?>
<sst xmlns="http://schemas.openxmlformats.org/spreadsheetml/2006/main" count="3325" uniqueCount="1214">
  <si>
    <t>linked_title</t>
  </si>
  <si>
    <t>edit</t>
  </si>
  <si>
    <t>author</t>
  </si>
  <si>
    <t>date</t>
  </si>
  <si>
    <t>yoast_metadesc</t>
  </si>
  <si>
    <t>aio_metadesc</t>
  </si>
  <si>
    <t>excerpt</t>
  </si>
  <si>
    <t>category</t>
  </si>
  <si>
    <t>tags</t>
  </si>
  <si>
    <t>url_path</t>
  </si>
  <si>
    <t>Exadel Media</t>
  </si>
  <si>
    <t>Exadel joins forces with CPQi, a leading provider of TinTech digital transformation services. Discover how this partesrhip will bring us an extensive range of new capabilities.</t>
  </si>
  <si>
    <t>Exadel adds advanced FinTech capabilities and end-to-end transformation services for financial markets through a new partnership with CPQi.</t>
  </si>
  <si>
    <t>Company News</t>
  </si>
  <si>
    <t>Exadel history,fintech</t>
  </si>
  <si>
    <t>/news/exadel-aquired-leading-fintech-provider-cpqi</t>
  </si>
  <si>
    <t>Exadel Content Marketing Team</t>
  </si>
  <si>
    <t>How courses help businesses, why you need to conduct research, and what value webinars bring: check our new article about best content marketing examples for B2B.</t>
  </si>
  <si>
    <t>Find out what content marketing strategies are relevant right now and check out the real examples that have helped businesses shape their brands.</t>
  </si>
  <si>
    <t>Tech Insights</t>
  </si>
  <si>
    <t>Content marketing,tech trends</t>
  </si>
  <si>
    <t>/news/how-to-choose-your-content-marketing-strategies</t>
  </si>
  <si>
    <t>Exadel Marketing Technology Team</t>
  </si>
  <si>
    <t>Improve AEM content management and speed up the development process with our custom AEM tool. Learn when the Exadel Authoring Kit delivers the most value and who can benefit from it.</t>
  </si>
  <si>
    <t>Authoring experiences and AEM content management is tedious unless you find workarounds. We're here to offer the Exadel Authoring Kit for AEM, an extension that helps decrease quantity of coding and makes authoring go more smoothly.</t>
  </si>
  <si>
    <t>AEM,AEM tips,Exadel Authoring Kit for AEM</t>
  </si>
  <si>
    <t>/news/exadel-authoring-kit-aem-tool-with-impact</t>
  </si>
  <si>
    <t>Exadel AI Team</t>
  </si>
  <si>
    <t>Wondering how to mitigate bias in machine learning systems? Check out our recent article from our lead engineer and learn all the tips and tricks.</t>
  </si>
  <si>
    <t>Check out our new article explaining 10 challenges with AI development and implementation and ways to deal with them.</t>
  </si>
  <si>
    <t>AI,Machine Learning</t>
  </si>
  <si>
    <t>/news/different-types-of-ml-bias-and-ways-to-detect-it</t>
  </si>
  <si>
    <t>Exadel Agile Team</t>
  </si>
  <si>
    <t>What are your Scrum Master roles and responsibilities? Check Scrum Master performance by passing Scrum Master Maturity Assessment.</t>
  </si>
  <si>
    <t xml:space="preserve">How to answer the question: how good is your Scrum Master? This article provides a Scrum Master Maturity Assessment based on Ron Eringa Scrum Master Evolution Classification. </t>
  </si>
  <si>
    <t>agile,Agile practice</t>
  </si>
  <si>
    <t>/news/evolution-of-a-scrum-master</t>
  </si>
  <si>
    <t>Join the Exadel Data Science webinar to find out about the approaches to successful Data Science implementation and how to benefit from data-driven insights for your business.</t>
  </si>
  <si>
    <t>Register for the Data Science webinar by Exadel to learn how to make Data Science work for your business.</t>
  </si>
  <si>
    <t>data science,webinar</t>
  </si>
  <si>
    <t>/news/from-data-science-to-value-free-data-science-webinar</t>
  </si>
  <si>
    <t>What AI development and implementation challenges should your company watch out for when embarking on your first artificial intelligence project? Read to find out!</t>
  </si>
  <si>
    <t>Business</t>
  </si>
  <si>
    <t>AI</t>
  </si>
  <si>
    <t>/news/top-10-ai-development-and-implementation-challenges</t>
  </si>
  <si>
    <t>Appery.io has recently published their low-code testing app that streamlines the app testing process and allows user to test their applications by scanning a QR code.</t>
  </si>
  <si>
    <t>Try out the new releases from Appery.io to make testing your low-code applications even easier.</t>
  </si>
  <si>
    <t>Appery.io,mobile development,software engineering</t>
  </si>
  <si>
    <t>/news/appery.io-unveils-a-new-and-improved-low-code-testing-app-and-a-live-debug-feature</t>
  </si>
  <si>
    <t>Want to reinvent your B2B social media marketing strategy but don't know how? Here are a few tips from our content marketing team and a step-by-step instructon on what to do.</t>
  </si>
  <si>
    <t xml:space="preserve">Social media plays an important role for B2B businesses as it helps them build trust with their audience and establish long-lasting relationahips with customers. Learn more about B2B social media marketing strategies and how to make your social media work in this article. </t>
  </si>
  <si>
    <t>Content marketing</t>
  </si>
  <si>
    <t>/news/why-is-social-media-important-in-promoting-your-b2b-technology-companys-services</t>
  </si>
  <si>
    <t>Wondering how to implement Artificial Intelligence solutions in your business? Check out our step-by-step guide on how to meet your business needs with AI implementation.</t>
  </si>
  <si>
    <t xml:space="preserve">In this article, we provide tips on implementing AI solutions in business with real cases. </t>
  </si>
  <si>
    <t>/news/ai-implementation-what-does-it-take-to-adopt-artificial-intelligence-in-business</t>
  </si>
  <si>
    <t>Are you trying to learn how to build a successful and up-to-date content strategy? Check out these emerging content creation trends to keep an eye on in 2022.</t>
  </si>
  <si>
    <t xml:space="preserve">In this article, we explain and give examples of the top content creation trends that will boost your content marketing strategy. </t>
  </si>
  <si>
    <t>/news/the-latest-content-marketing-trends-for-2022</t>
  </si>
  <si>
    <t>Are you looking for an IT job in Poland? You don’t have to look any further! Exadel is on a hiring spree, offering lucrative vacancies to IT specialists based across the largest Polish cities. Here’s the deal.</t>
  </si>
  <si>
    <t>The Silicon Valley-based IT firm Exadel has announced its plans for expansion in Europe. The company will hire over 2000 additional IT professionals in Poland and open additional offices in Gdansk, Krakow and Wroclaw.</t>
  </si>
  <si>
    <t>Exadel history,Exadel locations</t>
  </si>
  <si>
    <t>/news/exadel-is-conquering-europe-the-polish-branch-to-hire-over-2000-it-specialists</t>
  </si>
  <si>
    <t>We have recently updated CompreFace (our face recognition solution) and released a new 1.0 version. Here's what changed.</t>
  </si>
  <si>
    <t xml:space="preserve">We are thrilled to announce that the new CompreFace 1.0 version is live. Check out this blog post and find out what we improved. </t>
  </si>
  <si>
    <t>AI,CompreFace,Exadel solutions,Face recognition</t>
  </si>
  <si>
    <t>/news/the-new-compreface-version-release</t>
  </si>
  <si>
    <t>Read our recent blog about CompreFace entering AWS marketplace and learn more about the benefits it brings both to our customers and to our team.</t>
  </si>
  <si>
    <t>We are happy to announce that CompreFace is now available on AWS Marketplace. Check out the details in this blog post!</t>
  </si>
  <si>
    <t>/news/compreface-is-now-available-on-aws-marketplace</t>
  </si>
  <si>
    <t>Low-code app development does not have to be complex. In fact, platforms like Appery.io make it so easy that even children can build mobile apps nowadays. Here’s proof.</t>
  </si>
  <si>
    <t>Creating a mobile application is easier than you think. Learn more about Appery.io and the future of low-code mobile app development.</t>
  </si>
  <si>
    <t>Appery.io,Exadel solutions,mobile devlopment</t>
  </si>
  <si>
    <t>/news/appery.io-mobile-app-development-so-simple-a-child-can-and-has-done-it</t>
  </si>
  <si>
    <t>These 15 tips for effective content writing will help you reach your marketing goals increasing key metrics in traffic, audience, leads, and sales.</t>
  </si>
  <si>
    <t>Follow these 15 tips for effective content writing to make sure your content is effective and helps you grow brand awareness, a loyal audience, and sales.</t>
  </si>
  <si>
    <t>/news/top-15-tips-for-effective-content-writing</t>
  </si>
  <si>
    <t>Check out our latest blog post to learn about promising facial recognition use cases and application in business and determine whether the technology could benefit your company, too.</t>
  </si>
  <si>
    <t>As facial recognition technology is rapidly growing, more and more organizations within different industries start to implement it to reduce the manual workload and improve the customer experience. Check out facial recognition use cases.</t>
  </si>
  <si>
    <t>AI,Face recognition</t>
  </si>
  <si>
    <t>/news/use-cases-for-facial-recognition-in-business</t>
  </si>
  <si>
    <t>We’ve got exciting news to share! Exadel has set up development and technology consulting centers in Colombia and Argentina! Discover how this will help us serve our clients even better.</t>
  </si>
  <si>
    <t>Exadel is expanding its global presence in Columbia and Argentina, to best serve its clients worldwide.</t>
  </si>
  <si>
    <t>/news/exadel-adds-global-development-engineering-and-consulting-talent-in-latin-america</t>
  </si>
  <si>
    <t>What's more appealing than a simple and straightforward way to use Sling Models for creating AEM components and automatic creation of Touch UI dialogues? Explore how the Exadel Authoring Kit helps with swift and elegant website development.</t>
  </si>
  <si>
    <t>What's more appealing than a simple way to create AEM Sling Models! Explore how the Exadel Authoring Kit helps with swift and elegant website development.</t>
  </si>
  <si>
    <t>AEM,AEM tips,Exadel Authoring Kit for AEM,Sling</t>
  </si>
  <si>
    <t>/news/aem-sling-models-and-the-exadel-authoring-kit-achieve-more-with-less</t>
  </si>
  <si>
    <t>Exadel QA Team</t>
  </si>
  <si>
    <t>Discover what estimation in software testing is, what test estimation techniques are the most efficient, and which of them bring about the best results.</t>
  </si>
  <si>
    <t>Correct application of QA estimation techniques is a must-have skill for every QA engineer. Check out our new article and learn more about the most efficient techniques to help you achieve greater results.</t>
  </si>
  <si>
    <t>QA,QA best practices,QA solutions</t>
  </si>
  <si>
    <t>/news/test-estimation-techniques-in-software-testing</t>
  </si>
  <si>
    <t>In this article, you will learn how to manage AEM analytics for the AEM Rich Text Editor using a custom client library.</t>
  </si>
  <si>
    <t xml:space="preserve">The Exadel Marketing Technology Team offers a new take on how to manage AEM analytics. Using a custom client library, you can successfully manage your analytics for the AEM Rich Text Editor.  </t>
  </si>
  <si>
    <t>AEM,AEM tips,content migration</t>
  </si>
  <si>
    <t>/news/aem-analytics-sending-original-field-values-in-locales.-part-2</t>
  </si>
  <si>
    <t>Time flies! It’s been a year since Exadel opened a new office in Tbilisi, Georgia! Discover what goals the Georgian team has achieved so far and how we’re going to celebrate.</t>
  </si>
  <si>
    <t>March 25th is an exceptional date - it is the birthday of Exadel’s Tbilisi Branch with more than 100 employees. Check out what goals the Georgian team has achieved.</t>
  </si>
  <si>
    <t>/news/exadel-celebrates-the-first-anniversary-of-its-tbilisi-branch</t>
  </si>
  <si>
    <t>During the 2022 Adobe Summit, our MarTech team will showcase brand-new solutions designed to make the lives of AEM developers easier. Here's the deal.</t>
  </si>
  <si>
    <t>Exadel’s MarTech Practice will showcase new solutions at Adobe Summit to help digital marketing initiatives unlock their full potential.</t>
  </si>
  <si>
    <t>AEM,Digital Marketing Technology,Exadel events</t>
  </si>
  <si>
    <t>/news/exadel-showcases-new-digital-marketing-solutions-at-adobe-summit-2022</t>
  </si>
  <si>
    <t>Lev Shur</t>
  </si>
  <si>
    <t>In his recent article for Forbes, Lev Shur, President of Exadel Solutions, explains how service accelerators help IT companies attract tech talent and drive down development cost and time.</t>
  </si>
  <si>
    <t>Service accelerators drive down the cost and time of development without sacrificing quality and help to attract development telent. Explore how IT is leveraging service accelerators to offset the talent shortage and keep transformation initiatives in high gear.</t>
  </si>
  <si>
    <t>Viewpoints</t>
  </si>
  <si>
    <t>digital transformation,tech trends</t>
  </si>
  <si>
    <t>/news/service-accelerators-help-to-grow-tech-talent</t>
  </si>
  <si>
    <t>Looking for content marketing techniques relevant for your IT company? Consider content marketing methods that go beyond blogging.</t>
  </si>
  <si>
    <t xml:space="preserve">Use the right methods to promote your IT services effectively. Blogging is just one way to reach your target audience and convert them into paying customers. Consider various content marketing methods laid out in our recent post to solidify your outreach. </t>
  </si>
  <si>
    <t>/news/top-performing-content-marketing-techniques-for-it-firms-beyond-blogging</t>
  </si>
  <si>
    <t>An in-depth look at creative writing vs. content writing with fun examples. You'll be able to pinpoint the differences between content and creative writing in no time.</t>
  </si>
  <si>
    <t xml:space="preserve">Let's dive deep into the differences between content writing and creative writing. What are the elements of each style and where do they intersect? Read our recent article to find out more.  </t>
  </si>
  <si>
    <t>/news/creative-writing-and-content-writing-compared</t>
  </si>
  <si>
    <t>Wondering how to prepare for a scrum master interview? We’ve collected the most essential points on Agile and Scrum theory to pass Scrum Master practical interview questions.</t>
  </si>
  <si>
    <t>In this article, we would like to share what we, at Exadel, expect from applicants to Scrum Master positions and provide some tips for acing interviews. Let's take a look at the most popular interview questions on Agile and Scrum.</t>
  </si>
  <si>
    <t>/news/how-to-prepare-for-a-scrum-master-interview</t>
  </si>
  <si>
    <t>Our AEM analytics tutorial with rich code snippets will help you fine-tune analytics in AEM when you are working with locales and content translated into multiple languages.</t>
  </si>
  <si>
    <t xml:space="preserve">Working with locales can be tricky, especially if your content has been translated into multiple languages. To generate comprehensive reports, our AEM analytics tutorial gives you code snippets and walks you through the process step by step.      </t>
  </si>
  <si>
    <t>/news/aem-analytics-sending-original-field-values-in-locales.-part-1</t>
  </si>
  <si>
    <t>How can cultural diversity impact different areas of work? How do cultural differences affect communication? Check out our latest article to learn how to manage cultural differences in the workplace.</t>
  </si>
  <si>
    <t xml:space="preserve">In this article, we will describe potential pitfalls and give tips on how to manage cross-cultural differences at work. </t>
  </si>
  <si>
    <t>agile,Agile practice,workplace</t>
  </si>
  <si>
    <t>/news/how-to-manage-cultural-differences-at-work-tips-from-exadel</t>
  </si>
  <si>
    <t>Check out the most common content marketing mistakes that businesses make and discover how to avoid them.</t>
  </si>
  <si>
    <t>In this article, we focus on the most common content marketing mistakes and offer a few ideas on how to fix them. Fresh statistics, vivid examples, and more!</t>
  </si>
  <si>
    <t>/news/7-common-content-marketing-mistakes</t>
  </si>
  <si>
    <t>A UI component library based on web components can supercharge your project. Learn where a web components library applies and how to choose one.</t>
  </si>
  <si>
    <t>Building an effective software solution can be tricky unless you know which technologies can really make your development efficient. Since there's no need to reinvent the wheel, programmers turn to a UI component library to help them craft beautiful and interactive interfaces that can engage users. Not only can a UI component library based on web components speed up your development, but it can also solve the unique layout needs of your business. Learn when a web components library makes sense and how to choose the best one.</t>
  </si>
  <si>
    <t>AEM tips,Exadel solutions,UI component library,web tools</t>
  </si>
  <si>
    <t>/news/when-is-a-ui-component-library-the-right-fit-for-your-project</t>
  </si>
  <si>
    <t>"Learn how to create a shopping app, which features to add to your online store app, and whether app builders are worth a try. "</t>
  </si>
  <si>
    <t>Wondering how to turn your Shopify store into a mobile app? Here are some tips that can help you get a mobile shopping app up and running.</t>
  </si>
  <si>
    <t>Tech Tips</t>
  </si>
  <si>
    <t>Appery.io,mobile development,technologies</t>
  </si>
  <si>
    <t>/news/how-to-create-an-online-store-app-for-a-shopify-account-expert-tips</t>
  </si>
  <si>
    <t>Information technology trivia and quizzes are gathered in this post to help you see how well you know IT.</t>
  </si>
  <si>
    <t xml:space="preserve">Check out our rundown of the best information technology trivia and quizzes. If you want to challenge yourself, unwind, or both, our selection of trivia about technology can keep you on your toes.  </t>
  </si>
  <si>
    <t>education,tech trends,technologies</t>
  </si>
  <si>
    <t>/news/quizzes-and-best-programming-trivia-for-it-pros</t>
  </si>
  <si>
    <t>Wondering how to select a bug tracking tool for your software project? Check out our new article with a list of the top bug tracking tools and criteria for selecting them.</t>
  </si>
  <si>
    <t>If you want to get more transparency on your project and find an easy way to collect metrics, you may be looking for a bug tracking tool. Check out this article to learn how to choose a good bug tracking tool.</t>
  </si>
  <si>
    <t>QA best practices,QA solutions</t>
  </si>
  <si>
    <t>/news/top-bug-tracking-tools-in-2022</t>
  </si>
  <si>
    <t>The global tech talent shortage is an ongoing problem. Get familiar with ways to bridge the gap in order to maintain a healthy ecosystem in the everchanging technical landscape.</t>
  </si>
  <si>
    <t>The world is facing a global shortage of tech talent. Learn why the tech talent shortage is happening and how to overcome it in our post.</t>
  </si>
  <si>
    <t>tech trends,technologies</t>
  </si>
  <si>
    <t>/news/5-ways-to-fight-developer-shortage-and-prosper</t>
  </si>
  <si>
    <t>Enterprise-grade application development platforms, omnipresent AI, and ready-made app templates are the hottest low-code and no-code trends for 2022. Here's why.</t>
  </si>
  <si>
    <t>Eldar Chernitsky, Head of Product at Appery.io, shares his predictions in low-code and no-code development for 2022</t>
  </si>
  <si>
    <t>Appery.io,mobile development,software engineering,tech trends</t>
  </si>
  <si>
    <t>/news/top-3-low-code-and-no-code-trends-for-2022</t>
  </si>
  <si>
    <t>With a 35% YoY growth and 31 new clients, 2021 turned out to be an incredible year for Exadel. Here's how we achieved these results and what we're planning to do in the coming year.</t>
  </si>
  <si>
    <t>Exadel has announced that it achieved 35% YoY revenue growth and added 31 new clients in 2021</t>
  </si>
  <si>
    <t>Exadel history</t>
  </si>
  <si>
    <t>/news/exadel-reports-record-breaking-company-growth-in-2021</t>
  </si>
  <si>
    <t>Not sure whether face recognition works well on masked faces? Check out our new article. Here we share our practical experiments using CompreFace to reach a definitive answer.</t>
  </si>
  <si>
    <t>With the arrival of the COVID-19 pandemic, the industry has started to question the effectiveness of face recognition on masked faces. We left the assumptions behind and conducted several experiments using CompreFace.</t>
  </si>
  <si>
    <t>/news/face-recognition-during-coronavirus-do-masks-block-facial-recognition</t>
  </si>
  <si>
    <t>Notable DevOps experts share their predictions for 2022. Check out this article to learn where the potent technology is headed and how it could impact your business.</t>
  </si>
  <si>
    <t>Industry experts share the predictions on DevOps and its impact on business in 2022</t>
  </si>
  <si>
    <t>DevOps,tech trends</t>
  </si>
  <si>
    <t>/news/2022-devops-predictions</t>
  </si>
  <si>
    <t>Wondering where face recognition technology and CCTV systems overlap? In this article, we zoom in on each technology in detail and find out how they complement each other.</t>
  </si>
  <si>
    <t xml:space="preserve">Until recently, CCTV systems were only used to take successive photos using motion detection. Today they're equipped with advanced analytics and have facial recognition capabilities. Check out our full article to learn about the two technologies. </t>
  </si>
  <si>
    <t>AI,CompreFace,Face recognition</t>
  </si>
  <si>
    <t>/news/cctv-and-facial-recognition-where-do-the-two-technologies-overlap</t>
  </si>
  <si>
    <t>What link localization issues can you face when setting up a translation project in AEM, and how could you possibly avoid them? Here's what our MarTech experts say.</t>
  </si>
  <si>
    <t>Our previous article from the Content Fragments in AEM series provided tips for setting up a translation project and links rewriting. This time, we'll address several AEM link localization issues you may encounter.</t>
  </si>
  <si>
    <t>AEM,CF,contentfragments,linkslocalization</t>
  </si>
  <si>
    <t>/news/aem-content-fragments-links-localization-part-2</t>
  </si>
  <si>
    <t>We're pleased to announce major changes in the Exadel Executive Board! Check out the full announcement to learn how this would help us serve our clients even better.</t>
  </si>
  <si>
    <t>Exadel has announced a new CEO,  Darren Oberst, who has joined Exadel during its strong growth in 2021.</t>
  </si>
  <si>
    <t>/news/new-chief-executive-joins-exadel-during-its-most-profitable-year</t>
  </si>
  <si>
    <t>In this article from the AEM Content Fragments series, we’re zooming in on the AEM CF localization problem and ways to solve it. Let’s dive in!</t>
  </si>
  <si>
    <t>This new article in the AEM Content Fragments series describes the Content Fragment localization problem and the ways to solve it.</t>
  </si>
  <si>
    <t>/news/aem-content-fragments-links-localization-part-1</t>
  </si>
  <si>
    <t>How to choose the best management tool in software testing? Check out our test management comparison list in this article.</t>
  </si>
  <si>
    <t>Why do you need test management tools and how do you choose the right one? In this article, we shared a list of useful tools that might be of interest for QAs.</t>
  </si>
  <si>
    <t>QA,QA best practices</t>
  </si>
  <si>
    <t>/news/test-management-tools-comparison-why-you-need-it-and-how-to-choose-the-right-one</t>
  </si>
  <si>
    <t>We have exciting news for Shopify store owners! Now you can create an eCommerce app using the ready-to-go online app store template from Appery.io! We have exciting news for Shopify store owners! Now you can create an eCommerce app using the ready-to-go online app store template from Appery.io!</t>
  </si>
  <si>
    <t xml:space="preserve">Check out the new Appery.io online store app template that helps eCommerce store owners create apps easily and quickly.  </t>
  </si>
  <si>
    <t>/news/appery.io-announced-its-new-online-store-app-template</t>
  </si>
  <si>
    <t>Are you looking to develop facial recognition software? Here's a rundown of popular facial recognition software development tools, their characteristics, and their costs.</t>
  </si>
  <si>
    <t>Take a closer look at types of facial recognition solutions, evaluate their costs, and learn how CompreFace can help you develop your facial recognition technology.</t>
  </si>
  <si>
    <t>AI,CompreFace,Exadel solutions</t>
  </si>
  <si>
    <t>/news/facial-recognition-software-development-with-compreface</t>
  </si>
  <si>
    <t>What is guest blogging exactly, and what role does it play in SEO? What are the key benefits of guest blogging? How could your IT company develop and implement a guest blogging strategy? All that and more — in our guest blogging guide. Let’s dive in!</t>
  </si>
  <si>
    <t xml:space="preserve">What is guest blogging and why do IT companies need it? Learn how guest blogging can help grow your brand and attract quality leads. </t>
  </si>
  <si>
    <t>/news/how-to-do-guest-blogging-the-ultimate-guide-for-it-companies</t>
  </si>
  <si>
    <t>Take a closer look at the face recognition architecture, algorithms and technologies behind CompreFace — a face recognition solution by Exadel.</t>
  </si>
  <si>
    <t xml:space="preserve">Take a look at how Exadel CompreFace helps with facial recognition. We'll go over CompreFace's architecture, integration options, underlying technology, and algorithms. </t>
  </si>
  <si>
    <t>/news/exadel-compreface-architecture-integration-technologies-and-algorithms</t>
  </si>
  <si>
    <t>How to improve teamwork and communication when everyone's working remotely? We’ve collected a bunch of Fun Friday virtual activities for team-building to help you out.</t>
  </si>
  <si>
    <t>Fun Friday virtual activities are not just about having a beer and chatting with colleagues. This event is an effective way to improve teamwork and build trust between remote team members with cultural differences.</t>
  </si>
  <si>
    <t>/news/fun-friday-virtual-activities-that-build-communication-in-a-remote-team</t>
  </si>
  <si>
    <t>Here's a rundown of information technology quizzes to help you test your knowledge of the IT industry and even land a job with an international IT company.</t>
  </si>
  <si>
    <t>Take a break and test your knowledge and skills in the IT industry. Check out these top 10 information technology quizzes.</t>
  </si>
  <si>
    <t>education</t>
  </si>
  <si>
    <t>/news/10-information-technology-quizzes-to-test-your-it-general-knowledge</t>
  </si>
  <si>
    <t>What is AIOps exactly, and how can your IT Ops team benefit from integrating AI into their practices? We've got you covered!</t>
  </si>
  <si>
    <t>Oleg Boyko, CTO at Exadel, shares his thoughts on APMdigest about AIOps and what it can do for IT operation.</t>
  </si>
  <si>
    <t>AI,DevOps,tech trends</t>
  </si>
  <si>
    <t>/news/what-can-aiops-do-for-it-ops</t>
  </si>
  <si>
    <t>If you ever wanted to participate in Hacktoberfest, now is your time! Exadel has already prepared simple issues in its repositories that will help developers expand their coding skills. Find out more in this article.</t>
  </si>
  <si>
    <t>Exadel supports open-source projects and encourages young developers to gain real-life experience. This year, Exadel will be participating in Hacktoberfest - a global event aimed at increasing contributions to open-source projects. Learn more about our role and open repositories!</t>
  </si>
  <si>
    <t>AI,Open Source</t>
  </si>
  <si>
    <t>/news/exadel-is-taking-part-in-hacktoberfest</t>
  </si>
  <si>
    <t>What to know how agile testing can affect your QA activities? Meet our new QA framework: AgileQA. This solution guides the optimization and improvement of QA processes within an Agile environment.</t>
  </si>
  <si>
    <t xml:space="preserve">Wondering how to incorporate Agile principles into your testing process? In this article, we take a closer look at the difference between traditional quality assurance and agile testing and introduce you to our new framework: AgileQA. </t>
  </si>
  <si>
    <t>/news/agileqa-qa-framework-for-agile-methodology</t>
  </si>
  <si>
    <t>Adding the image management functionality to an AEM TouchUI dialog has never been an easy task. Things are about to change with the new TouchUI image widget from Exadel Authoring Kit for AEM.</t>
  </si>
  <si>
    <t>Discussing ways to add images to your AEM component via a Touch UI dialog. The task has never been a straightforward one, but using Exadel Authoring Kit for AEM makes it much easier.</t>
  </si>
  <si>
    <t>AEM,Exadel Authoring Kit for AEM,Open Source,Touch UI</t>
  </si>
  <si>
    <t>/news/how-to-add-image-management-to-an-aem-touchui-dialog-tutorial</t>
  </si>
  <si>
    <t>Who is a facilitator in Agile? What does a group facilitator do? What are a facilitator’s roles and responsibilities? You’ll find the answers — alongside facilitation tips and skills — in our latest article.</t>
  </si>
  <si>
    <t xml:space="preserve">Meetings are an inevitable part of work culture, but how can you conduct them without wasting time or boring your team? Let’s look at how to facilitate a discussion effectively. 
</t>
  </si>
  <si>
    <t>/news/facilitation-in-agile-how-it-works-and-why-you-need-it</t>
  </si>
  <si>
    <t>In our recent article for AllBusiness, we provide expert tips on how to develop a content marketing strategy in six steps and drive relevant traffic to your company’s website.</t>
  </si>
  <si>
    <t>We've recently published an article sharing a guide on how to create a content marketing strategy. You'll learn more about building a content plan that will help you meet your business goals.</t>
  </si>
  <si>
    <t>/news/how-to-develop-a-content-marketing-strategy-in-6-steps</t>
  </si>
  <si>
    <t>Want to know how to boost your content marketing? In this article, we share a detailed content marketing guide for IT companies and our tips on how to reinvent your content marketing efficiently.</t>
  </si>
  <si>
    <t xml:space="preserve">We've recently published an article sharing a step-by-step content marketing guide for IT companies. Here you'll learn more about the most popular types of content marketing and how to better distribute your content and track important metrics. </t>
  </si>
  <si>
    <t>/news/a-step-by-step-guide-to-content-marketing</t>
  </si>
  <si>
    <t>Exadel launches The Internet of Think — an information technology quiz show where IT professionals can flaunt their knowledge and connect with recruiters.</t>
  </si>
  <si>
    <t xml:space="preserve">Exadel released a new IT-themed online quiz show – The Internet of Think. In the show, contestants from around the world go head-to-head to showcase their knowledge of IT trivia for cash prizes. </t>
  </si>
  <si>
    <t>Content marketing,IoT</t>
  </si>
  <si>
    <t>/news/exadel-hosts-quiz-show-the-internet-of-think</t>
  </si>
  <si>
    <t>If you’re working with content fragments in AEM, check out this article to learn how to better structure your assets and set up a translation configuration for multilingual websites.</t>
  </si>
  <si>
    <t>This new article in the AEM Content Fragments series describes how to prepare the Content Fragment structure and translation configuration.</t>
  </si>
  <si>
    <t>AEM,CF,contentfragments</t>
  </si>
  <si>
    <t>/news/aem-content-fragments-content-structure</t>
  </si>
  <si>
    <t>From restricting access to sensitive information to improving social distancing in the workplace, here's how facial recognition technology is used in business.</t>
  </si>
  <si>
    <t>This article gives an overview of facial recognition technology and explains how facial recognition can be applied to business.</t>
  </si>
  <si>
    <t>Face recognition,technologies</t>
  </si>
  <si>
    <t>/news/facial-recognition-technology-and-its-business-use-cases</t>
  </si>
  <si>
    <t>Looking for the best facial recognition solution to build your own application? Check out our new article. We've provided you with a list of the main obstacles you're likely to face and recommendations for overcoming them.</t>
  </si>
  <si>
    <t>Wondering how to create a facial recognition application and what solution to choose? In this article we share our experience building BabyMatch.</t>
  </si>
  <si>
    <t>CompreFace,Exadel solutions</t>
  </si>
  <si>
    <t>/news/how-to-create-an-image-and-face-recognition-app-the-complete-guide</t>
  </si>
  <si>
    <t>Exadel joins forces with Coppei, a Seattle-based digital business strategy and technology consultancy company. Discover how the strategic partnership will help us serve our customers better.</t>
  </si>
  <si>
    <t>Exadel has acquired Coppei to offer full lifecycle software engineering solutions and services — from strategic consulting to platform and product development.</t>
  </si>
  <si>
    <t>/news/exadel-acquires-coppei</t>
  </si>
  <si>
    <t>Oleg Boyko</t>
  </si>
  <si>
    <t>Low-code and no-code development approaches are reshaping the IT industry. Read our considerations about these two development methods.</t>
  </si>
  <si>
    <t>Low-code and no-code tools help scale and maximize software delivery. Learn what’s in store for the future of these technologies.</t>
  </si>
  <si>
    <t>development tools,software engineering</t>
  </si>
  <si>
    <t>/news/low-code-and-no-code-considerations-overview-and-things-to-consider</t>
  </si>
  <si>
    <t>Want to prove your IT knowledge? Try Exadel's information technology quiz the "Internet of Think” to compete for cash prizes and career opportunities at the company.</t>
  </si>
  <si>
    <t xml:space="preserve">Exadel has debuted an information technology quiz for IT specialists called "Internet of Think." Participants compete for cash prizes and have the opportunity to start their careers at Exadel.  </t>
  </si>
  <si>
    <t>/news/lets-play-the-internet-of-think</t>
  </si>
  <si>
    <t>What to talk about in a Sprint Retrospective and how to solicit diverse viewpoints. Get top tips for leading effective Sprint Retrospective meetings from Agile professionals!</t>
  </si>
  <si>
    <t xml:space="preserve">A Sprint Retrospective is the final event in each Sprint, after Sprint Review and before the next Sprint Planning. In this article, we go over the agenda of a productive Sprint Retrospective Meeting.
</t>
  </si>
  <si>
    <t>/news/what-is-the-purpose-of-a-sprint-retrospective-in-scrum-and-how-do-you-run-one-effectively</t>
  </si>
  <si>
    <t>Wondering what's changed in Exadel CompreFace version 0.6? Check out our blog post and discover the new features our AI team has implemented.</t>
  </si>
  <si>
    <t>We worked hard to redesign CompreFace to make it more user-friendly and easy to work with. Read about our face mask detection plug-in, new endpoints, Python SDK, and much more!</t>
  </si>
  <si>
    <t>/news/the-new-compreface-version-06-release</t>
  </si>
  <si>
    <t>Wondering how to spend less time searching for website elements? In this article we help you choose automation selectors and share pros and cons of each type.</t>
  </si>
  <si>
    <t xml:space="preserve">In our new article, you will learn how to write XPath and CSS locators efficiently and make sure that you're on the right path to choosing a good locator. Use the article to learn all the tips and tricks you need! </t>
  </si>
  <si>
    <t>/news/how-to-choose-selectors-for-automation-to-make-your-life-a-whole-lot-easier</t>
  </si>
  <si>
    <t>Our MarTech team has recently renewed the Exadel Adobe Experience Manager Sites Specialization for the Americas. Discover how this would help us serve clients even better.</t>
  </si>
  <si>
    <t>Exadel MarTech Practice has renewed their Adobe Experience Manager Sites Specialization for the Americas.</t>
  </si>
  <si>
    <t>AEM,Digital Marketing Technology</t>
  </si>
  <si>
    <t>/news/exadel-renews-adobe-experience-manager-sites-specialization</t>
  </si>
  <si>
    <t>2021 has been a great year for Exadel. With 18 new enterprise customers and 25 products and solutions under our belt, we expanded our team by 30% and are better prepared to help your business grow!</t>
  </si>
  <si>
    <t>Exadel reports strong mid-year growth with 18 new clients, 25 products and solutions, and the support of Sun Capital, who acquired Exadel in March 2021</t>
  </si>
  <si>
    <t>/news/exadel-reports-strong-midyear-growth-with-new-clients-and-solutions</t>
  </si>
  <si>
    <t>We've enhanced CompreFace, our open-source face recognition service, with sleek features and plug-ins for superior performance and user experience. Here's what's new.</t>
  </si>
  <si>
    <t>Exadel announced that new updates have been added to CompreFace, an open-source face recognition application.</t>
  </si>
  <si>
    <t>/news/exadel-announced-updates-to-compreface-its-open-source-face-recognition-application</t>
  </si>
  <si>
    <t>Wondering how much facial recognition software costs? Our AI experts are conducting a free webinar to help you!</t>
  </si>
  <si>
    <t>We compared facial recognition services, calculated their costs, and found the best ways of integrating facial recognition software. Register for our webinar to see a comparison of facial recognition services and their costs.</t>
  </si>
  <si>
    <t>AI,Face recognition,Machine Learning,technologies,webinar</t>
  </si>
  <si>
    <t>/news/how-much-facial-recognition-software-cost-free-webinar</t>
  </si>
  <si>
    <t>Exadel and Armour Cybersecurity have joined forces to deliver a range of services, including cybersecurity consulting and best-in-class software engineering, to our clients. Here's the deal.</t>
  </si>
  <si>
    <t xml:space="preserve"> Exadel has announced a strategic partnership with Armour Cybersecurity, a security consultancy that protects organizations and their data from multi-faceted and ever-changing cyber threats. </t>
  </si>
  <si>
    <t>information security,security</t>
  </si>
  <si>
    <t>/news/exadel-and-armour-cybersecurity-announce-strategic-partnership</t>
  </si>
  <si>
    <t>Detailed instruction on how to create custom AEM Content Fragment models.</t>
  </si>
  <si>
    <t>This is the second article in the AEM Content Fragments series. It describes how to create custom AEM Content Fragment models.</t>
  </si>
  <si>
    <t>/news/aem-content-fragments-custom-models</t>
  </si>
  <si>
    <t>Julian Tavalin</t>
  </si>
  <si>
    <t>Why is proofreading important, and why should your IT company make it part of your content production process? Check this blog post to find out!</t>
  </si>
  <si>
    <t>Check out the top reasons why considering high-quality proofreading for your IT organization is so important.</t>
  </si>
  <si>
    <t>/news/top-reasons-why-proofreading-is-important-for-it-companies/</t>
  </si>
  <si>
    <t>Discover how development automation solutions like no-code and low-code platforms or DevOps can spur your company's digital transformation initiatives.</t>
  </si>
  <si>
    <t>Strategies that will help you automate your development processes and keep digital transformation on track.</t>
  </si>
  <si>
    <t>COVID-19,development tools,digital transformation</t>
  </si>
  <si>
    <t>/news/development-automation-helps-organizations-support-their-digital-transformation/</t>
  </si>
  <si>
    <t>How to measure your quality assurance success? In this article we focus on the importance of QA metrics in software testing and share our tips on how to measure them efficiently.</t>
  </si>
  <si>
    <t>Metrics is a backbone of software testing. In this article we share a few reasons why metrics are important and which ones you should track.</t>
  </si>
  <si>
    <t>/news/metrics-in-software-testing-and-why-you-should-care-about-them</t>
  </si>
  <si>
    <t>We've launched a brand-new CompreFace Python SDK to help you integrate our facial recognition software with any app within your IT infrastructure.</t>
  </si>
  <si>
    <t>CompreFace Python SDK is now live! Try it out and share your feedback with us.</t>
  </si>
  <si>
    <t>/news/python-face-recognition-sdk-release/</t>
  </si>
  <si>
    <t>Exadel QAA Team</t>
  </si>
  <si>
    <t>Meet CRISP — an open-source Google Chrome extension for automated testing. To start using CRISP, you don't even need advanced QA automation skills! Here's the deal.</t>
  </si>
  <si>
    <t>We are happy to announce that, thanks to our continuous work on QA automation, we launched CRISP, a universal automated testing plug-in developed on Chrome DevTools Protocol with easy-to-customize features.</t>
  </si>
  <si>
    <t>Open Source,QA,qaautomation</t>
  </si>
  <si>
    <t>/news/crisp-launch-automated-testing-chrome-extension/</t>
  </si>
  <si>
    <t>Discover how continuous monitoring helps DevOps teams ensure software availability and impeccable performance — and minimize security risks.</t>
  </si>
  <si>
    <t>Continuous monitoring processes and technologies help companies gain unique and real-time insight into the status of their systems and applications, ensuring security and sustainability. Learn how to start a  continuous monitoring strategy.</t>
  </si>
  <si>
    <t>DevOps,software engineering,tech trends</t>
  </si>
  <si>
    <t>/news/how-continuous-monitoring-help-businesses-with-risk-assessment-and-management</t>
  </si>
  <si>
    <t>Exadel partnered with Mercer to create an advanced test automation framework for Mercer's digital enterprise solutions. Learn the details in this blog post.</t>
  </si>
  <si>
    <t>Mercer and Exadel worked together to create a best-in-class quality assurance automation framework (QAAF) solution</t>
  </si>
  <si>
    <t>Exadel solutions,QA,QA framework,qaautomation</t>
  </si>
  <si>
    <t>/news/mercer-and-exadel-collaborate-on-best-in-class-qa-automation-framework-solution</t>
  </si>
  <si>
    <t>This article zooms in at our top tips on how to write manual test cases applying tried-and-true techniques. Find out proven recommendations from our testing team and much more here.</t>
  </si>
  <si>
    <t>This article zooms in on our top tips for how to write manual test cases by applying tried-and-true techniques. Find proven recommendations from our testing team and much more.</t>
  </si>
  <si>
    <t>/news/how-to-write-effective-test-cases-in-manual-testing-top-tips/</t>
  </si>
  <si>
    <t>An introduction to the AEM Content Fragments (CF) for efficient content management and usage across multiple channels.</t>
  </si>
  <si>
    <t>We’re kicking off a series of articles about AEM content fragments (CFs). This time, you’ll learn what content fragments are, which components they feature, and how CFs are used.</t>
  </si>
  <si>
    <t>/news/aem-content-fragments-an-introduction/</t>
  </si>
  <si>
    <t>CompreFace is open-source facial recognition software created by Exadel. Learn more about its performance, applications, benefits, and integration capabilities.</t>
  </si>
  <si>
    <t>Exadel AI Expert, Serhii Pospielov, provides a detailed overview of CompreFace - an open-source facial recognition solution - covering main features, benefits, and use cases.</t>
  </si>
  <si>
    <t>/news/exadel-compreface-open-source-and-easy-to-use-facial-recognition-software-that-can-be-rapidly-integrated-into-your-existing-system/</t>
  </si>
  <si>
    <t>Not all content marketing metrics are created equal. Check out our recent article for DataFloq to measure the success of your content strategy.</t>
  </si>
  <si>
    <t>In this article, we’ll explain how to run a Sprint Review. Due to COVID-19, we'll focus specifically on remote Sprint Reviews, since that's likely what you and your team are doing now.</t>
  </si>
  <si>
    <t>/news/what-metrics-should-it-companies-track-to-measure-content-marketing-effectiveness/</t>
  </si>
  <si>
    <t>What is a Sprint Review, and which topics should be discussed during such meetings? Get practical tips from Agile professionals to conduct effective Sprint Review meetings!</t>
  </si>
  <si>
    <t>/news/12-tips-for-a-productive-remote-sprint-review/</t>
  </si>
  <si>
    <t>This article outlines AEM best practices for such critical areas as architecture and design, performance, scalability, and customer experience. Let's dive in!</t>
  </si>
  <si>
    <t>There are several AEM areas on which effective project management and execution rests. We’ve collected useful tips and best practices for these AEM areas to improve your AEM strategy.</t>
  </si>
  <si>
    <t>AEM,AEM tips,Digital Marketing Technology</t>
  </si>
  <si>
    <t>/news/top-6-aem-best-practices-for-delivering-the-ultimate-user-experience/</t>
  </si>
  <si>
    <t>Promoting IT products and services is a challenge. This blog post explains how to convert blog readers to paying customers and what your company needs to accomplish this goal.</t>
  </si>
  <si>
    <t>Many B2B IT companies operating in Eastern Europe and the Baltic region have realized that they are ill-equipped to drive quality traffic to their corporate websites and convert web traffic into leads. This article provides tips for IT companies on how to convert blog readers to customers.</t>
  </si>
  <si>
    <t>/news/how-to-turn-your-blog-into-a-lead-generation-tool-tips-for-it-companies/</t>
  </si>
  <si>
    <t>The role of AI in HR is huge, be it hr management or recruitment. Learn more about the role of AI in HR and multiple AI solutions in our recent article.</t>
  </si>
  <si>
    <t>Why is there a growing need to innovate and use AI solutions in Human Resources? Discover AI’s greatest value-adds, get real-life examples of Artificial intelligence in HR, and check out a business case of AI implementation in a Human Resource consultancy</t>
  </si>
  <si>
    <t>AI,industries,Machine Learning</t>
  </si>
  <si>
    <t>/news/artificial-intelligence-in-hr-benefits-and-use-cases/</t>
  </si>
  <si>
    <t>What is a Daily Scrum meeting? Why do Agile teams hold them? What issues are typically discussed there? And how could you run a Daily Scrum meeting effectively? Check our latest article to find that out!</t>
  </si>
  <si>
    <t xml:space="preserve">What is the purpose of Daily Scrum Meetings and how do you conduct them effectively? Anyone trying to do Agile software development has had those questions, so we’ve written this article to share our experience running effective Daily Scrums. </t>
  </si>
  <si>
    <t>/news/how-to-run-a-daily-scrum-meeting/</t>
  </si>
  <si>
    <t>What is GitOps, and how can your company benefit from it? This article will help you grasp the concept and explain it to your non-technical colleagues in simple English.</t>
  </si>
  <si>
    <t xml:space="preserve">What is GitOps, why is it important, and what benefits does it bring to IT projects? These IT leaders share their thoughts. </t>
  </si>
  <si>
    <t>DevOps,software engineering,tech trends,technologies</t>
  </si>
  <si>
    <t>/news/how-to-explain-gitops-in-plain-english/</t>
  </si>
  <si>
    <t>Integrating third-party facial recognition software with your web app can be challenging. That's why we've recorded this video to show you how to work with the CompreFace JS SDK.</t>
  </si>
  <si>
    <t>We're happy to announce that we published a video demonstrating how to easily integrate face recognition into any website using CompreFace JS SDK. Watch the full workshop and share your comments and questions.</t>
  </si>
  <si>
    <t>/news/new-exadel-compreface-javascript-sdk-workshop-is-live/</t>
  </si>
  <si>
    <t>Wondering how to use CompreFace — an open-source face recognition service created by the Exadel AI/ML practice? This video will give you a hint.</t>
  </si>
  <si>
    <t xml:space="preserve">We've recently released a CompreFace face detection demo video. The tutorial gives you a clear picture of how to use our face recognition system and easily start a project. Check it out and share your feedback! </t>
  </si>
  <si>
    <t>/news/exadel-compreface-face-detection-demo/</t>
  </si>
  <si>
    <t>Watch our latest video to learn how to switch between different modes and environments in your browser using Snap Environment Switcher — a handy Google Chrome extension developed by Exadel.</t>
  </si>
  <si>
    <t>Ever wondered how to switch between different environments in Adobe Experience Manager? See how Exadel Environment Switcher for AEM solution can help.</t>
  </si>
  <si>
    <t>AEM tips,Chrome extension,development tools,Exadel solutions,web tools</t>
  </si>
  <si>
    <t>/news/how-to-switch-between-aem-environments-and-modes/</t>
  </si>
  <si>
    <t>Exadel launches a new AI practice to help our clients optimize workflows and make smarter decisions. Discover what our data scientists and AI developers can do for your company.</t>
  </si>
  <si>
    <t>Exadel announced a new AI Practice to help clients solve their business challenges with actionable insights.</t>
  </si>
  <si>
    <t>/news/exadel-announced-the-creation-of-a-new-ai-practice-to-help-modern-enterprises-solve-ai-business-challenges/</t>
  </si>
  <si>
    <t>Appery.io, a low-code app builder created by Exadel, launches new fully customizable templates. With these templates, low-code app development will get easier and faster. Here's how.</t>
  </si>
  <si>
    <t>Check out the new Appery.io templates that make low-code application development more accessible and much easier.</t>
  </si>
  <si>
    <t>/news/appery-io-announced-its-new-fully-customizable-and-ready-to-go-app-templates/</t>
  </si>
  <si>
    <t>What is sprint planning? Why is it important? And how could you run a sprint planning meeting to maximize your team's results? All that and more — in our latest blog post!</t>
  </si>
  <si>
    <t>A successful Sprint starts with effective Sprint Planning. Let’s figure out how to hold Sprint Planning meetings in a productive way.</t>
  </si>
  <si>
    <t>/news/how-to-run-a-successful-sprint-planning-meeting/</t>
  </si>
  <si>
    <t>What is product backlog refinement? Why is it important? What are the product refinement best practices that your team should follow to build quality software faster? We've got the answers!</t>
  </si>
  <si>
    <t xml:space="preserve">Regular Product Backlog Refinement is a necessary process in Agile development. In this article, the Exadel Agile team shares a few ideas that will help Scrum teams with effective Refinement.
</t>
  </si>
  <si>
    <t>/news/techniques-and-practices-for-product-backlog-refinement/</t>
  </si>
  <si>
    <t>Exadel Toolbox Lists provide a way to flexibly create, edit, and retrieve dictionary-like and table-like data (option lists, built-in data references, etc.) for use with AEM components.This new feature became available with the release of Exadel Authoring Kit for AEM version 2.</t>
  </si>
  <si>
    <t>In this article we explain how Exadel Toolbox Lists help to create, edit, and retrieve dictionary-like and table-like data (option lists, built-in data references, etc.) for use with AEM components.</t>
  </si>
  <si>
    <t>AEM,AEM Configuration,Exadel Authoring Kit for AEM,Open Source,TouchUI</t>
  </si>
  <si>
    <t>/news/exadel-toolbox-lists-a-brand-new-way-to-create-a-generic-list-in-aem/</t>
  </si>
  <si>
    <t>What is accessibility testing exactly, and what steps should your QA team take to validate that people with some form of disability can use your website and apps freely?</t>
  </si>
  <si>
    <t>In this article, we draw your attention to the importance of accessibility testing and share a few tips on what tools to use.</t>
  </si>
  <si>
    <t>/news/the-importance-of-accessibility-testing-for-websites/</t>
  </si>
  <si>
    <t>If your company is looking to build an AI-powered attendance management system, here's a list of open-source and commercial facial recognition software solutions to speed up the development process.</t>
  </si>
  <si>
    <t>Here we zoom in on the best face recognition systems for you business and share some useful tips on how to set them up correctly.</t>
  </si>
  <si>
    <t>AI,CompreFace,Exadel solutions,Face recognition,Machine Learning</t>
  </si>
  <si>
    <t>/news/how-to-automate-attendance-management-using-face-recognition-technology/</t>
  </si>
  <si>
    <t>Our latest article for Digital Journal assesses the pandemic's impact on the information technology industry. Discover which IT trends are here to stay — and which are fading into oblivion.</t>
  </si>
  <si>
    <t>Here ‘s how COVID-19 pandemic is making long-term impacts on the IT sector.</t>
  </si>
  <si>
    <t>COVID-19,software engineering,tech trends</t>
  </si>
  <si>
    <t>/news/how-it-is-adapting-to-covid-19-pandemic-in-the-long-term/</t>
  </si>
  <si>
    <t>In our latest guest post for Techiexpert, the Exadel CTO zooms in on the strategic IT outsourcing trends that will define 2021 and evaluates the pandemic's impact on the burgeoning industry.</t>
  </si>
  <si>
    <t>Here is how the COVID-19 pandemic has changed outsourcing from the business and consumer perspective to meet the growing need of companies to develop digitally.</t>
  </si>
  <si>
    <t>/news/outsourcing-trends-in-2021-and-the-impact-of-outsourcing-on-businesses-and-consumers/</t>
  </si>
  <si>
    <t>We have exciting news for AEM developers, content creators, and business users: the second version of Exadel Authoring Kit for Adobe Experience Manager has arrived! Here’s what changed.</t>
  </si>
  <si>
    <t>Exadel MarTech team released the second version of Exadel Authoring Kit for Adobe Experience Manager.</t>
  </si>
  <si>
    <t>AEM,Exadel Authoring Kit for AEM,Open Source,TouchUI</t>
  </si>
  <si>
    <t>/news/exadel-authoring-kit-for-adobe-experience-manager-version-2-makes-aem-authoring-easier/</t>
  </si>
  <si>
    <t>We are thrilled to announce that Exadel has opened a new office in Tbilisi, Georgia. If you're interested in joining the local team of IT professionals or want to learn more about Exadel, our expertise, and projects, make sure to check out this blog post.</t>
  </si>
  <si>
    <t>Exadel has announced that it has expanded into the Georgian market to grow its engineering capabilities.</t>
  </si>
  <si>
    <t>/news/exadel-announces-new-office-in-georgia-to-strategically-grow-technology-talent/</t>
  </si>
  <si>
    <t>Alexander Lemiasheuski</t>
  </si>
  <si>
    <t>What is Agile exactly, and how could your software development team benefit from incorporating this methodology into project workflows?</t>
  </si>
  <si>
    <t>Alexander Lemiasheuski, Delivery Director at Exadel, shares his insights on why adopting Agile is beneficial for digital platforms and product development. Here are his top three reasons to adopt Agile.</t>
  </si>
  <si>
    <t>agile,software engineering</t>
  </si>
  <si>
    <t>/news/three-reasons-to-include-agile-in-your-software-engineering-strategy/</t>
  </si>
  <si>
    <t>Our latest article draws a distinct line between Objectives and Key Results (OKRs) and Key Performance Indicators (KPIs). Here's what you should know.</t>
  </si>
  <si>
    <t>How do Objectives and Key Results (OKRs) differ from Key Performance Indicators (KPIs)? Check out our explanations.</t>
  </si>
  <si>
    <t>software engineering,tech trends</t>
  </si>
  <si>
    <t>/news/okrs-objectives-and-key-results-vs-kpis-key-performance-indicator-whats-the-difference/</t>
  </si>
  <si>
    <t>Our latest blog post explains what objectives and key results (OKRs) are and how you could apply them to measure the performance of your IT team.</t>
  </si>
  <si>
    <t>What are OKR's and how do they help IT and business leaders measure outcomes?</t>
  </si>
  <si>
    <t>/news/how-to-explain-okrs-objectives-and-key-results-in-plain-english/</t>
  </si>
  <si>
    <t>Check out our latest article to learn more about smart TV application testing and its peculiarities — and get your free copy of our TV App Testing Guide!</t>
  </si>
  <si>
    <t>As interest in Smart TV apps grows, it is essential for QA teams to ensure their quality. But the QA process for TV apps is different from that of other formats. Here, the Exadel QA team shares Smart TV application testing tips.</t>
  </si>
  <si>
    <t>/news/qa-best-practices-how-to-do-smart-tv-application-testing-right/</t>
  </si>
  <si>
    <t>Our Toolbox for Adobe Experience Manager, a set of tools that make AEM development a cakewalk, has been released and is getting noticed by MarTech professionals!</t>
  </si>
  <si>
    <t xml:space="preserve">Exadel was recently recognized as a leader in MarTech Cube for our Toolbox for Adobe Experience Manager. </t>
  </si>
  <si>
    <t>Digital Marketing Technology,Exadel solutions</t>
  </si>
  <si>
    <t>/news/exadel-recognized-for-martech-leadership-for-toolbox-for-adobe-experience-manager/</t>
  </si>
  <si>
    <t>The latest version of our facial recognition service is packed with new useful features, including added scalability, GPU support, and face recognition plug-ins.</t>
  </si>
  <si>
    <t>Our team is working hard to improve our CompreFace solution and make it more user-friendly. Meet CompreFace version 0.5, which boasts lots of new features, improved scalability, and InsightFace and GPU support.</t>
  </si>
  <si>
    <t>AI,CompreFace,Face recognition,Machine Learning</t>
  </si>
  <si>
    <t>/news/compreface-version-0-5-is-live-heres-whats-new/</t>
  </si>
  <si>
    <t>Our Jira ticket automation plug-in is now available to Data Center users. Here's what's new.</t>
  </si>
  <si>
    <t xml:space="preserve">We updated our Jira plug-in ML1 in response to recent Atlassian policy changes. See what changed and how our users will benefit from it. </t>
  </si>
  <si>
    <t>AI,Machine Learning,ML1</t>
  </si>
  <si>
    <t>/news/a-new-ml1-version-for-the-atlassian-data-center-goes-live/</t>
  </si>
  <si>
    <t>Check out our latest article to learn how you can correct links in AEM Experience Fragments using Adobe Target and share content seamlessly across different channels.</t>
  </si>
  <si>
    <t>In this article we will show you a way to deal with incorrect links which are sent to Adobe Target.</t>
  </si>
  <si>
    <t>AEM,experiencefragments,XF</t>
  </si>
  <si>
    <t>/news/aem-experience-fragments-url-externalization-with-adobe-target/</t>
  </si>
  <si>
    <t>What is continuous monitoring, and what could your company do to ensure compliance and timely detect security risks? Read the latest article from our CTO to find out!</t>
  </si>
  <si>
    <t>What is continuous monitoring and what are the best practices for doing it efficiently? CTO Oleg Boyko breaks down everything you need to know about continuous monitoring.</t>
  </si>
  <si>
    <t>/news/how-to-get-started-with-continuous-monitoring/</t>
  </si>
  <si>
    <t>G2 recognized Appery.io as one of the leading low-code app builders available on the market. Check out the full report to learn how Appery.io faired and what customers think of it.</t>
  </si>
  <si>
    <t xml:space="preserve">Appery.io has been recoginzed in G2's Spring 2021 Grid Reports for low code and rapid application development. The Spring 2021 Grid Reports are based on G2’s unique algorithm, which calculates customer satisfaction and market presence scores in real-time. 
</t>
  </si>
  <si>
    <t>Appery.io,Exadel solutions,mobile development</t>
  </si>
  <si>
    <t>/news/appery-io-recognized-in-g2-spring-2021-grid-reports/</t>
  </si>
  <si>
    <t>Siamion Karasik</t>
  </si>
  <si>
    <t>Python is the go-to language for Machine Learning, but how could you run Python in production if your system is written in C#? Here’s where ML.NET comes in useful.</t>
  </si>
  <si>
    <t>Python is a good fit for Machine Learning, but there can be a few difficulties if other parts of the system are written using C#. In this article, we take a closer look on ML.NET − a Machine Learning library for C# that helps solve these problems and delivers Machine Learning features in a .NET environment more quickly.</t>
  </si>
  <si>
    <t>.Net,AI,Machine Learning</t>
  </si>
  <si>
    <t>/news/ml-net-a-robust-framework-for-implementing-machine-learning-in-net-environments/</t>
  </si>
  <si>
    <t>Check out how the COVID-19 has changed educational sector and learn about examples of digital transformation in education</t>
  </si>
  <si>
    <t xml:space="preserve">Millions of learners around the world have been impacted by new school environments caused by COVID-19 pandemic. The new normal has spurred digital transformation in the education sector, which has brought not only new emerging technological trends, but also new challenges and issues. </t>
  </si>
  <si>
    <t>digital transformation,education,industries,tech trends</t>
  </si>
  <si>
    <t>/news/digital-transformation-in-the-education-sector-the-impact-of-covid-19-on-implementing-new-it-systems/</t>
  </si>
  <si>
    <t>Meet AssessmentQA — a comprehensive QA audit and consulting service package for software development projects. Discover how it can help identify flaws in your QA process and suggest improvements.</t>
  </si>
  <si>
    <t>How to benefit from the QA process and reduce the number of bugs in production? Our team designed a workable QA audit that will help expose deficiencies in your Quality Assurance process and guide you towards viable solutions. Take a look at it!</t>
  </si>
  <si>
    <t>Exadel solutions,QA,QA best practices,QA framework,QA solutions</t>
  </si>
  <si>
    <t>/news/auditqa-a-qa-audit-and-consulting-service-package-for-discovering-gaps-in-your-quality-assurance-process/</t>
  </si>
  <si>
    <t>Exadel has been driving digital transformation for companies across a variety of industries. Learn which digital transformation services will prove beneficial to your business.</t>
  </si>
  <si>
    <t xml:space="preserve">Digital transformation is more relevant to businesses than ever before. Exadel provides services to help companies streamline digital transformation, upgrade their processes and technology systems, and build targeted tools. 
</t>
  </si>
  <si>
    <t>digital transformation</t>
  </si>
  <si>
    <t>/news/how-exadel-enables-digital-transformation/</t>
  </si>
  <si>
    <t>Adobe Summit 2021 is coming soon, a free virtual event where marketing and MarTech experts will share tips to help companies grow. Join the event to learn more about Exadel Toolbox, our open-source solution for AEM professionals</t>
  </si>
  <si>
    <t xml:space="preserve">Adobe Summit 2021 kicks off April 27th! Check it out to learn from experts in Adobe Experience Manager, including our MarTech team leads, and find out how they use AEM to power digital marketing solutions. 
</t>
  </si>
  <si>
    <t>/news/adobe-summit-2021/</t>
  </si>
  <si>
    <t>Sergey Pospielov</t>
  </si>
  <si>
    <t>What's the best facial recognition software you can add to your app or IT system? Our AI expert evaluated popular face recognition services; here's what he's learned.</t>
  </si>
  <si>
    <t>Our lead of AI Solutions takes a closer look at the best face recognition services on the market and provides his expert opinion on how to make the right choice.</t>
  </si>
  <si>
    <t>AI,ML1,tech trends</t>
  </si>
  <si>
    <t>/news/what-is-the-best-facial-recogition-software-to-use-in-2021/</t>
  </si>
  <si>
    <t>Find about the example of agile healthcare solution or the healthcare industry created by Exadel</t>
  </si>
  <si>
    <t xml:space="preserve">We're highlighting some of the top work we have done for clients in the past 20+ years. In this blog post, we highlight the work we have done for healthcare supply chain leader, GHX.  </t>
  </si>
  <si>
    <t>agile,client solutions,digital transformation,industries</t>
  </si>
  <si>
    <t>/news/exadel-provides-healthcare-software-development-services-to-ghx/</t>
  </si>
  <si>
    <t>Our sales and marketing team is growing! If you have a background in marketing and business development and want to launch a career with a global IT services provider, make sure to contact our HR department.</t>
  </si>
  <si>
    <t>We are hiring sales and marketing professionals at Exadel! Read this blog post to learn more about what we are looking for and how to apply</t>
  </si>
  <si>
    <t>Exadel employees,workplace</t>
  </si>
  <si>
    <t>/news/exadel-is-looking-for-sales-and-marketing-professionals/</t>
  </si>
  <si>
    <t>The Exadel QA team has created a Quality Assurance framework for companies looking to build, test, and release software faster while keeping bugs at bay. Here’s why you should use it.</t>
  </si>
  <si>
    <t xml:space="preserve">We developed a modern solution that helps businesses establish clear and effective QA processes from scratch. Read our blogpost and get an overview of what we created.  </t>
  </si>
  <si>
    <t>/news/setqa-a-qa-framework-that-lays-the-foundation-for-impeccable-software-testing/</t>
  </si>
  <si>
    <t>How to deserialize AEM Audit Logs to get a set of modified resources in case a user doesn't have access to ACS Commons or wants to create their own logs processing tool.</t>
  </si>
  <si>
    <t>This article tells how to deserialize AEM Audit Logs to get a set of modified resources in case a user doesn't have access to ACS Commons or wants to create their own logs processing tool.</t>
  </si>
  <si>
    <t>AEM,AEM logs,AEM tips</t>
  </si>
  <si>
    <t>/news/viewing-aem-audit-log-without-acs-commons/</t>
  </si>
  <si>
    <t>A global IT company is looking for qualified, inquisitive, and ambitious managers to help us grow and serve customers even better. Land your dream job at Exadel!</t>
  </si>
  <si>
    <t>We are hiring managers at Exadel! Read this blog post to learn more about what we are looking for and how to apply</t>
  </si>
  <si>
    <t>/news/we-are-hiring-managers-exadel/</t>
  </si>
  <si>
    <t>Exadel is entering a new chapter! Sun Capital Partners, Inc. acquired our company. The strategic partnership will help us hire new talent, tap into new business opportunities, and serve our clients even better.</t>
  </si>
  <si>
    <t>Exadel, a global provider of digital software engineering solutions and services, announced that it was acquired by leading private investment firm, &lt;a href="https://suncappart.com/" target="blank" rel="noopener"&gt;Sun Capital Partners, Inc.&lt;/a&gt;</t>
  </si>
  <si>
    <t>/news/sun-capital-partners-affiliate-acquires-exadel/</t>
  </si>
  <si>
    <t>Meet BabyMatch — a brand new child-parent look-alike app that uses AI to figure out whether your baby resembles you or your partner (or Angelina Jolie)!</t>
  </si>
  <si>
    <t>We are so excited to announce that we recently released BabyMatch: Mom or Dad. It’s a multi-platform parent-child look-alike app based on face recognition technology. Let’s take a look at the solution and its features, which we think will be a fun experience for you and your family.</t>
  </si>
  <si>
    <t>AI,Exadel solutions,Face recognition,Machine Learning</t>
  </si>
  <si>
    <t>/news/babymatch-app-launch-the-exadel-baby-parent-look-alike-app/</t>
  </si>
  <si>
    <t>In case you're eyeing a career in software engineering, here's our new Python vs. Java article covering the benefits and downsides of these prevalent programming languages.</t>
  </si>
  <si>
    <t xml:space="preserve">Jumping into the software development can be intimidating. The first choice that each newcomer has to make is which language to initially start learning. In this article we draw your attention to the most important parameters of Java and Python and help you decide which language to choose. </t>
  </si>
  <si>
    <t>/news/java-vs-python-which-one-should-you-choose/</t>
  </si>
  <si>
    <t>A new article in the AEM Authoring Toolkit series unveils an easy way to create a custom multifield in AEM.</t>
  </si>
  <si>
    <t>Today’s tip is about multifields — useful structures for displaying complex data. Multifields are not easy to build from scratch, but the AEM Authoring Toolkit helps create them with just a few lines of code.</t>
  </si>
  <si>
    <t>/news/setting-up-a-multifield-in-aem-touch-ui-dialogs-tutorial/</t>
  </si>
  <si>
    <t>The CompreFace team applied a minor update to help you use our facial recognition software to the fullest. Here’s what’s new.</t>
  </si>
  <si>
    <t xml:space="preserve">We are so excited to share a CompreFace update to provide our users with a better experience. Explore the improvements and be the first to try them out! </t>
  </si>
  <si>
    <t>/news/compreface-0-4-1-our-face-recognition-service-gets-an-update-for-better-user-experience/</t>
  </si>
  <si>
    <t>Looking for an IT Business Analyst job? Land your dream career at the Exadel BA department! Here's how to apply.</t>
  </si>
  <si>
    <t xml:space="preserve">We're actively hiring for Business Analysts at Exadel! Learn more about our BA Community and how to apply in this blog. </t>
  </si>
  <si>
    <t>Exadel employees</t>
  </si>
  <si>
    <t>/news/join-the-business-analyst-community-at-exadel/</t>
  </si>
  <si>
    <t>If you doubt choosing the right cloud service provider, get some tips from cloud development professionals</t>
  </si>
  <si>
    <t>Many organizations are interested in using cloud computing, as it helps solve numerous challenges and provides significant value. As there are numerous cloud service providers available on the market, it can be complicated to choose the option best suited for particular situation. This article provides a couple of tips on how to choose the right cloud service provider.</t>
  </si>
  <si>
    <t>Cloud,tech trends</t>
  </si>
  <si>
    <t>/news/how-to-choose-the-right-cloud-service-provider/</t>
  </si>
  <si>
    <t>Sergey Bondarev</t>
  </si>
  <si>
    <t>Check out our latest article for JAXenter to learn which IoT trends will be hot in 2021 — and which trends are fading out.</t>
  </si>
  <si>
    <t>With IoT on the rise, what trends should tech and business leaders keep in mind for this year? Sergey Bondarev, Director of Engineering at Exadel, looks at how edge computing, AI and more will make waves in the IoT market.</t>
  </si>
  <si>
    <t>IoT,tech trends</t>
  </si>
  <si>
    <t>/news/what-iot-trends-will-make-an-impact-in-2021/</t>
  </si>
  <si>
    <t>We are proud to share that Appery.io by Exadel has won a 2021 DEVIES Award for Mobile Development! Read this blog post for all the details on this accolade.</t>
  </si>
  <si>
    <t>Appery.io,Exadel awards,mobile development</t>
  </si>
  <si>
    <t>/news/appery-io-by-exadel-recognized-in-2021-devies-for-mobile-development-platform-of-the-year/</t>
  </si>
  <si>
    <t>Want to create Jira tickets faster? Meet ML1 — a Jira plug-in that auto-populates field values in tickets. It's smart, customizable, and free! Here's how ML1 works.</t>
  </si>
  <si>
    <t>We just released a public version of ML1, which is a machine learning-powered plug-in that predicts and autocompletes field values in Jira tickets.</t>
  </si>
  <si>
    <t>Exadel solutions,Jira plug-in,ML1</t>
  </si>
  <si>
    <t>/news/exadel-launches-ml1-ticket-automation-software-for-jira/</t>
  </si>
  <si>
    <t>Here's how you can split the data and logic of a legacy AEM component into several function-specific classes while preserving the original component's look and feel.</t>
  </si>
  <si>
    <t>This article continues the story of decomposing complex AEM components. We propose a way to gently split component data and logic into several function-specific classes while preserving the look and feel of a “whole” component. We also discuss the use of AEM Authoring Toolkit’s @RadioGroup, as well as changes that may be introduced to HTL markup.</t>
  </si>
  <si>
    <t>AEM,Building Complex Components with AEM Authoring Toolkit,Exadel Authoring Kit for AEM,Open Source,TouchUI</t>
  </si>
  <si>
    <t>/news/refactoring-complex-aem-components-and-pursuing-better-code-practices-with-exadel-authoring-kit-for-aem-part-2/</t>
  </si>
  <si>
    <t>Exadel DevOps Team</t>
  </si>
  <si>
    <t>What DevOps trends to watch out for in 2021 and in the future? Exadel DevOps software engineers share their insights.</t>
  </si>
  <si>
    <t>How can DevOps teams adapt to this new “normal?” What will DevOps trends look like in 2021? Continue reading for insights from our engineering team, some of which were recently featured in DevOps Digest</t>
  </si>
  <si>
    <t>DevOps,software engineering,tech interview,tech trends</t>
  </si>
  <si>
    <t>/news/a-rundown-of-devops-trends-adapting-to-the-new-normal-and-predictions-for-2021/</t>
  </si>
  <si>
    <t>Discover how you can decompose complex AEM components and create new pages easier with the help of AEM Authoring Toolkit.</t>
  </si>
  <si>
    <t>As an AEM developer, you’ve probably had to support AEM components that have grown too complicated and feature-packed. This article shows a way to use AEM Authoring Toolkit to decompose them for better maintainability and a better authoring experience. We discuss usage of fieldsets and reactive tabs, as well as other DependsOn features.</t>
  </si>
  <si>
    <t>/news/refactoring-complex-aem-components-and-pursuing-better-code-practices-with-exadel-authoring-kit-for-aem-part-1/</t>
  </si>
  <si>
    <t>Looking for a solution to improve REST API security in your app? Meet the Easy-ABAC Framework — an open-source solution that provides a skeleton for an authorization management system.</t>
  </si>
  <si>
    <t xml:space="preserve">We recently launched the Easy-ABAC Framework — our newest open-source solution that helps secure REST APIs by providing a skeleton for an authorization management system. Learn about the core features of the Easy-ABAC Framework, which help developers to improve REST API security. </t>
  </si>
  <si>
    <t>EasyABAC,Exadel solutions,Open Source,security</t>
  </si>
  <si>
    <t>/news/how-the-easy-abac-framework-by-exadel-helps-secure-rest-apis/</t>
  </si>
  <si>
    <t>Appery.io, a low-code app development platform created by Exadel, made waves at the Black Girls CODE annual hackathon. Read our latest blog post to learn how technology companies can help fight racial and gender inequality in the IT industry.</t>
  </si>
  <si>
    <t>During the last week of October, Black Girls CODE, a non-profit organization focused on promoting and mentoring Black girls and women in science, technology, engineering, and math (STEM) professions, joined forces with General Motors to hold a three-day programming hackathon for students ages 12-17. The virtual event attracted participants from Detroit, New York City, and the Bay Area.</t>
  </si>
  <si>
    <t>Corporate Social Responsibility,education,Exadel events</t>
  </si>
  <si>
    <t>/news/exadel-empowers-the-next-generation-of-tech-innovators/</t>
  </si>
  <si>
    <t>Check out our new article to learn how you could manage AEM website users and content more effectively with the help of Apache Sling RepoInit.</t>
  </si>
  <si>
    <t>In this article we will talk about Sling Repoinit — a tool which helps pre-create users, groups, and content, as well as easily set up ACL permissions.</t>
  </si>
  <si>
    <t>AEM,AEM tips,content migration,Sling</t>
  </si>
  <si>
    <t>/news/sling-repoinit-a-handy-tool-to-manage-content-and-users-in-aem/</t>
  </si>
  <si>
    <t>CIO Bulletin has named Exadel one of the top 10 most customer-centric companies in the IT industry. Check out the full list to know how we fared!</t>
  </si>
  <si>
    <t>Exadel named a Top 10 Customer-Obsessed Company of 2020 by Business and Information Technology resource CIO Bulletin.</t>
  </si>
  <si>
    <t>big data,digital transformation,Exadel solutions,software engineering,technologies</t>
  </si>
  <si>
    <t>/news/exadel-is-one-of-the-most-customer-obsessed-companies-of-2020/</t>
  </si>
  <si>
    <t>MarketsandMarkets named Exadel one of the key players in the burgeoning cloud mobile back end as a service (BaaS) market. Check out the full report to learn more about BaaS solutions and trends.</t>
  </si>
  <si>
    <t xml:space="preserve">MarketsandMarkets Research recently conducted a market report on Cloud MBaaS and projected the market will reach $5.9 billion by 2025. MarketsandMarkets covered Exadel as a company in the Cloud MBaaS market. </t>
  </si>
  <si>
    <t>Cloud,mobile development,tech trends</t>
  </si>
  <si>
    <t>/news/exadel-is-a-top-us-based-cloud-mobile-baas-provider/</t>
  </si>
  <si>
    <t>Deploying machine learning models can be challenging. In this article, we guide you on the machine learning model deployment process and share tips and tricks from our experts.</t>
  </si>
  <si>
    <t>Many real-life Machine Learning use cases imply multi-tenant architecture and require training a model for every user. As a result, you may end up with thousands of ML models running a single server, which affects the application’s scalability and manageability. Here’s how we can solve this problem.</t>
  </si>
  <si>
    <t>/news/deploying-multiple-machine-learning-models-on-a-single-server/</t>
  </si>
  <si>
    <t>Recently we’ve published the new 0.4 version of CompreFace — our face recognition solution. Read this blogpost and find out more about what’s changed.</t>
  </si>
  <si>
    <t xml:space="preserve">We are happy to announce our new version of the CompreFace open-source face recognition system. Take a closer look at our new cool features — improved face classifier, new face verification API, better user experience and new privacy protection abilities. </t>
  </si>
  <si>
    <t>AI,CompreFace,Computer Vision,Face recognition,Machine Learning,Open Source</t>
  </si>
  <si>
    <t>/news/compreface-0-4-new-features-better-user-experience-and-privacy-protection/</t>
  </si>
  <si>
    <t>In theory, low-code app builders are supposed to make application development a cakewalk. The reality can be different. Discover what issues you might face when creating your first application using platforms like Appy Pie.</t>
  </si>
  <si>
    <t>Read the full article by Eldar Chernitsky, Head of Product at Exadel and Alexander Ancipov, Head of Development at Exadel, on SD Times.</t>
  </si>
  <si>
    <t>Appery.io,digital transformation,mobile development,tech trends</t>
  </si>
  <si>
    <t>/news/sd-times-article-3-major-low-code-app-development-pitfalls-and-how-to-avoid-them/</t>
  </si>
  <si>
    <t>To help software engineers easily toggle between different environments and modes in web browsers, Exadel created Snap Environment Switcher. Check out our blog post to learn what this powerful Google Chrome plugin is capable of.</t>
  </si>
  <si>
    <t>Developing web projects means you’ll be using multiple environments and sometimes multiple modes. This article explains why you’d use all those environments and modes and introduces a new Google Chrome extension that’ll help you easily switch between them.</t>
  </si>
  <si>
    <t>AEM tips,Chrome extension,development tools,web tools</t>
  </si>
  <si>
    <t>/news/a-new-easier-way-to-switch-between-both-environments-and-modes/</t>
  </si>
  <si>
    <t>What are some benefits of AEM, and how could your marketing team benefit from adopting and customizing your content management system? Read our new article to find out!</t>
  </si>
  <si>
    <t>We are thrilled to share that Exadel is looking to rapidly scale its software engineering and product development team. Over the course of this year, we added several new clients and many existing others asked us to help them with additional digital transformation projects. It’s been exciting to experience this growth and we can’t wait to bring on many new team members to help!</t>
  </si>
  <si>
    <t>software engineering,technologies,workplace</t>
  </si>
  <si>
    <t>/news/were-hiring-join-exadels-growing-software-engineering-team/</t>
  </si>
  <si>
    <t>This year Exadel is giving a speech at the Nordic IT Sourcing &amp; Innovation Summit. We will share our experience in the three aspects of digital transformation that we bring into focus.</t>
  </si>
  <si>
    <t>This year we're sponsors (and presenters) at the 10th Annual Nordic IT Sourcing &amp; Innovation Summit. Our team will be presenting on the Three Essential Elements of Digital Transformation.</t>
  </si>
  <si>
    <t>digital transformation,Exadel events</t>
  </si>
  <si>
    <t>/news/exadel-is-presenting-at-the-nordic-it-sourcing-innovation-summit/</t>
  </si>
  <si>
    <t>Meet CompreFace — a face feature analysis app that provides real-time face recognition. More about the benefits of face recognition software in marketing, advertising and security in this blog post.</t>
  </si>
  <si>
    <t>We recently launched the first public version of Compreface — our free open source face recognition solution that can be integrated to any system without any prior AI knowledge.
CompreFace opens a world of AI posibilities for all types of businesses.</t>
  </si>
  <si>
    <t>/news/compreface-launch-the-exadel-face-recognition-service/</t>
  </si>
  <si>
    <t xml:space="preserve">Adobe Experience Manager (AEM), part of Adobe Experience Cloud, helps enterprises to build a personalized website experience across different channels. There are several advantages of AEM that can bring value to enterprise marketing teams. </t>
  </si>
  <si>
    <t>/news/advantages-of-adobe-experience-manager-aem-and-why-it-is-a-great-cms-tool-for-enterprise-businesses/</t>
  </si>
  <si>
    <t>When should you use Kubernetes, and what should every company's CIO know about the framework before jumping on the Kubernetes bandwagon? Read our latest article to find out!</t>
  </si>
  <si>
    <t>Our own Lev Shur recently published an article in Forbes that details what executives need to know about Kubernetes. The article covers pros and cons as well as common misconceptions.</t>
  </si>
  <si>
    <t>digital transformation,Kubernetes,software engineering,tech trends</t>
  </si>
  <si>
    <t>/news/what-is-kubernetes-and-how-can-it-help-your-company/</t>
  </si>
  <si>
    <t>Recently we’ve released our project for real-time face recognition — CompreFace. Learn more about its features and benefits in this blog post.</t>
  </si>
  <si>
    <t>This week, we released our latest AI and machine learning project — CompreFace. It is an open source facial recognition application.</t>
  </si>
  <si>
    <t>CompreFace,Exadel solutions,Face recognition,Open Source,technologies</t>
  </si>
  <si>
    <t>/news/announcing-compreface-our-open-source-facial-recognition-application/</t>
  </si>
  <si>
    <t>Extending AEM Components can lead to issues and inconsistent behavior. In this article we'll take a look at one such issue related to default values in authoring dialogs and provide some helpful tips based on our practical experience.</t>
  </si>
  <si>
    <t>AEM,AEM tips,author mode,Exadel Authoring Kit for AEM,TouchUI</t>
  </si>
  <si>
    <t>/news/aem-tip-how-to-solve-issues-with-default-values-in-new-fields-with-existing-dialogs/</t>
  </si>
  <si>
    <t>The Exadel QA Automation Practice is a set of services and frameworks that will help our clients build, test, and deploy software faster. Discover how you can work it into your development process.</t>
  </si>
  <si>
    <t>Exadel has a new QA Automation Practice that helps our clients ensure their software products are made with industry standard quality.</t>
  </si>
  <si>
    <t>DevOps,Exadel solutions,QA,qaautomation,software engineering,technologies</t>
  </si>
  <si>
    <t>/news/exadel-qa-automation-practice-helps-clients-deliver-flawless-digital-experiences/</t>
  </si>
  <si>
    <t>Appery.io</t>
  </si>
  <si>
    <t>Low-code development platform Appery.io has new Plan Customization Options for low-code developers to create their own hybrid and mobile web apps.</t>
  </si>
  <si>
    <t>&lt;a href="https://appery.io/" target="blank" rel="noopener noreferrer"&gt;Appery.io&lt;/a&gt;, Exadel's low-code development platform launched a new website with added Plan Customization Options. The updates are designed to help low code developers get the most out of the development process.</t>
  </si>
  <si>
    <t>Appery.io,mobile development,tech trends</t>
  </si>
  <si>
    <t>/news/new-website-and-customizable-plans-for-appery-io/</t>
  </si>
  <si>
    <t>In this article we will talk about how to switch from Static to Editable templates in AEM using "AEM Modernization Tools".</t>
  </si>
  <si>
    <t>AEM,AEM tips,content migration,editable templates</t>
  </si>
  <si>
    <t>/news/using-aem-modernization-tools/</t>
  </si>
  <si>
    <t>Sometimes there is a need to urgently replicate a website page, but the replication queue is full of other pages. This article offers practical advice on quickly publishing high-priority AEM website pages.</t>
  </si>
  <si>
    <t>AEM,AEM tips,page replication</t>
  </si>
  <si>
    <t>/news/how-to-publish-high-priority-aem-website-pages-faster/</t>
  </si>
  <si>
    <t>As you begin using AEM Authoring Toolkit and its powerful UI features provided by the DependsOn microframework, you may be interested in customizing them to suit your specific set of needs. This article gives a background on the overall structure of DependsOn and walks you through implementation, providing actionable advice on how to investigate, alter, and extend DependsOn functionality.</t>
  </si>
  <si>
    <t>A Closer Look at Exadel Authoring Kit for AEM,AEM,Exadel Authoring Kit for AEM,Open Source,TouchUI</t>
  </si>
  <si>
    <t>/news/dependson-the-cutting-edge-tech-giving-wings-to-exadel-authoring-kit-for-aem/</t>
  </si>
  <si>
    <t>Drive innovation in your organization with a hybrid outsourcing model. Exadel takes a look at 4 ways hybrid outsourcing can benefit your enterprise organization.</t>
  </si>
  <si>
    <t>workplace</t>
  </si>
  <si>
    <t>/news/4-ways-a-hybrid-outsourcing-model-drives-innovation/</t>
  </si>
  <si>
    <t>Wondering how to get started with data analytics? Check out this article with a step-by-step guide on data analytics implementation, its benefits and opportunities.</t>
  </si>
  <si>
    <t>Data analytics significantly helps businesses gain insights and draw helpful conclusions that guide future strategy. This article examines the different types of data analytics, the benefits of the approaches, how to get started, and how to avoid common mistakes.</t>
  </si>
  <si>
    <t>AI,analytics,bigdata</t>
  </si>
  <si>
    <t>/news/how-to-get-started-with-data-analytics-and-why-you-need-it/</t>
  </si>
  <si>
    <t>Want to get the most business value from AI? Learn how to estimate the ROI of AI and ML projects and what critical factors to consider in our recent blogpost.</t>
  </si>
  <si>
    <t>The business value of AI is undeniable — it saves time and increases the accuracy of mundane and repetitive tasks. We sat down with Exadel AI experts to look deeper into this issue, discussing the best way to measure the ROI of AI, the metrics of returns, and the associated operating costs.</t>
  </si>
  <si>
    <t>/news/roi-of-ai/</t>
  </si>
  <si>
    <t>We asked Exadel front-end developer Lada Zhdanova about her experience of working remotely with dispersed teams located all around the world.</t>
  </si>
  <si>
    <t>In this Developer Q&amp;A interview about Remote and Dispersed Tips and Challenges we sat with Lada Zhdanova, Exadel front-end developer working from Minsk, Belarus. She shared with us her insights on what it is like to work remotely to help those who are new to remote work due to the COVID-19 pandemic.</t>
  </si>
  <si>
    <t>COVID-19,Exadel employees,remote work tips,software engineering,tech interview,workplace</t>
  </si>
  <si>
    <t>/news/exadel-developer-qa-with-lada-zhdanova-remote-and-dispersed-work-tips-and-challenges/</t>
  </si>
  <si>
    <t>Ever thought of turning an AEM TouchUI dialog into a small web application that can handle all your component's settings and provide an advanced user interface? AEM Authoring Toolkit offers its DependsOn microframework to make it all possible. Here's a little story of the features it provides for developers.</t>
  </si>
  <si>
    <t>/news/exadel-authoring-kit-for-aem-improves-user-experience-the-story-of-dependson/</t>
  </si>
  <si>
    <t>The interview with Exadel front-end developer Ivan Tserashkou about his experience of working remotely during COVID-19 with dispersed teams located all around the world.</t>
  </si>
  <si>
    <t xml:space="preserve">In this interview in our Developer Q&amp;A series, we talked about remote and dispersed work tips and challenges with Exadel front-end developer Ivan Tserashkou who works at Exadel, Vitebsk. He shared with us his insights on what it is like to work remotely to help those who are new to remote work due to the COVID-19 pandemic. 
</t>
  </si>
  <si>
    <t>/news/exadel-developer-qa-with-ivan-tserashkou-remote-and-dispersed-work-tips-and-challenges/</t>
  </si>
  <si>
    <t>In this article we will talk about how to consume an Experience Fragment using ootb solutions as well as a custom implementation that helps you use an XF on any external page.</t>
  </si>
  <si>
    <t>/news/aem-experience-fragments-consuming-outside-aem/</t>
  </si>
  <si>
    <t>This article from Jonathan Fries looks at how remote work has affected DevOps and the overall work of development teams.</t>
  </si>
  <si>
    <t>COVID-19,DevOps,digital transformation,software engineering</t>
  </si>
  <si>
    <t>/news/the-devops-and-software-development-trends-arising-from-remote-work/</t>
  </si>
  <si>
    <t>Exadel concluded an internal hackathon earlier this month that is part of a broader initiative from President of Exadel Solutions Lev Shur to create more original solutions. Three weeks of hard work and dedication resulted in six promising new solutions that will soon be developed further and pitched to external customers.</t>
  </si>
  <si>
    <t>Exadel solutions,hackathon</t>
  </si>
  <si>
    <t>/news/exadel-internal-hackathon-generates-outstanding-digital-solution-pocs/</t>
  </si>
  <si>
    <t>In this article we are going to review the problems you might encounter with Experience Fragments and pages with XF rollout, as well as tips and tricks for how to fix them.</t>
  </si>
  <si>
    <t>/news/aem-experience-fragments-rollout-configuration/</t>
  </si>
  <si>
    <t>Exadel, an enterprise software development company, today announced strong momentum in the second quarter of 2020, including increased sales, the addition of new clients, several new projects and the expansion of its C-level team with two senior level appointments. The company's achievements are particularly noteworthy in the midst of the worldwide COVID-19 pandemic.</t>
  </si>
  <si>
    <t>/news/positive-developments-for-exadel-in-the-second-quarter-of-2020/</t>
  </si>
  <si>
    <t>The COVID-19 pandemic has impacted life and work in ways that were unimaginable and will have long-term effects that lead to a new “normal.” With many countries and states beginning to re-open and create plans for the future, it’s becoming clear that going back to the way things were overnight (or at all) is not possible.</t>
  </si>
  <si>
    <t>The COVID-19 pandemic has impacted life and work in ways that were unimaginable and will have long-term effects that lead to a new “normal.” Despite some of these challenges of remote or virtual work, technology has made it possible for many businesses to continue running.</t>
  </si>
  <si>
    <t>COVID-19,tech trends</t>
  </si>
  <si>
    <t>/news/tech-after-covid-the-top-4-emerging-trends/</t>
  </si>
  <si>
    <t>Exadel's new AEM Authoring Toolkit boasts a number of features to significantly make life easier for AEM site authors and developers. With AEM Authoring Toolkit, complex component setups are created automatically with reusable and extendable features.</t>
  </si>
  <si>
    <t>/news/managing-component-code-properly-with-exadel-toolbox-authoring-kit-for-aem/</t>
  </si>
  <si>
    <t>Learn how COVID-2019 has changed the healthcare industry and the benefits of digital transformation in healthcare.</t>
  </si>
  <si>
    <t>As many countries and states begin to lift lockdown orders due to COVID-19, businesses are trying to understand how this disruption will affect the way they conduct business in the long run. This blog series examines the effects of COVID-19 on some of the most impacted industries and explores how distributed Agile development can help advance the digital transformation journey amidst the chaos. In the last installment of this series, we look at the finance industry and how COVID-19 has led to some fundamental changes in its operations landscape. In this blog, we’ll examine the impact of COVID-19 on the healthcare industry.</t>
  </si>
  <si>
    <t>agile,COVID-19,COVID-19 impact series,digital transformation,industries</t>
  </si>
  <si>
    <t>/news/helping-the-healthcare-industry-during-covid-19/</t>
  </si>
  <si>
    <t>We interviewed Full Stack Engineer Ivan Zlotsin about his years of experience working remotely with dispersed teams located all around the world.</t>
  </si>
  <si>
    <t>Exadel developers bring with them many years of experience working remotely with dispersed teams located all around the world. We decided to ask them for some helpful tips on what it's like to work remotely to help those who are new to remote work due to the COVID-19 pandemic.  In the first article in the series, we sat down with Full Stack Engineer Ivan Zlotsin to talk about remote and dispersed work tips and challenges.</t>
  </si>
  <si>
    <t>/news/exadel-developer-qa-with-ivan-zlotsin-remote-and-dispersed-work-tips-and-challenges/</t>
  </si>
  <si>
    <t>Discover how COVID-2019 impacted on financial services industry and see how digital transformation helped business to adapt for the changes.</t>
  </si>
  <si>
    <t>As the world adapts to the current health crisis, many industries are dealing with this disruption in a variety of ways. This blog series looks at the effects COVID-19 is having on some of the most impacted industries, and it explores how distributed Agile development can help advance the digital transformation journey amidst the chaos.</t>
  </si>
  <si>
    <t>agile,COVID-19,COVID-19 impact series,digital transformation,fintech,industries</t>
  </si>
  <si>
    <t>/news/helping-the-financial-services-industry-during-covid-19-2/</t>
  </si>
  <si>
    <t>Exadel was recemtly recognized as a top digital software engineering solutions and services provider by a number of leading websites. The sites recognized Exadel for its mobile application development, ECommerce development and design expertise. Exadel was recemtly recognized as a top digital software engineering solutions and services provider by a number of leading websites. The sites recognized Exadel for its mobile application development, ECommerce development and design expertise.</t>
  </si>
  <si>
    <t>Exadel was recemtly recognized as a top digital software engineering solutions and services provider by a number of leading websites. The sites recognized Exadel for its mobile application development, ECommerce development and design expertise.</t>
  </si>
  <si>
    <t>software engineering</t>
  </si>
  <si>
    <t>/news/exadel-recognized-as-a-leading-company-across-several-software-development-disciplines/</t>
  </si>
  <si>
    <t>The private equity industry is no stranger to the growing demand for digital transformation. In order to best leverage their investments, private equity firms should make strategic improvements to the companies they invest in.</t>
  </si>
  <si>
    <t>While private equity investors are savvy at identifying companies with potential for future profits, actually implementing digital transformation often requires skilled development teams who are able to help investors meet their goals. Continue reading this article, originally published on Forbes, for more on private equity funded software development projects and best practices for picking the right vendor.</t>
  </si>
  <si>
    <t>digital transformation,software engineering,tech trends</t>
  </si>
  <si>
    <t>/news/forbes-council-post-how-private-equity-can-drive-innovation-for-business/</t>
  </si>
  <si>
    <t>In the article we discuss how Exadel, Belarus has helped hospitals during the COVID-19 pandemic, and share results of our employee-driven fundraising campaign.</t>
  </si>
  <si>
    <t>We sat down with HR Assistant Anastasia Sakharchuk to discuss how Exadel, Belarus helped local hospitals during the COVID-19 pandemic. Anastasia shared details about Exadel’s donations and the results of our employee-driven fundraising campaign.</t>
  </si>
  <si>
    <t>Corporate Social Responsibility,COVID-19,Exadel employees</t>
  </si>
  <si>
    <t>/news/exadel-employees-launched-a-grassroots-covid-19-fundraiser-in-belarus/</t>
  </si>
  <si>
    <t>As the AEM platform gains ground in the corporate web, developers are looking for more advanced AEM components in line with modern web standards. Exadel engineers have created a fast and reliable solution that addresses this issue.</t>
  </si>
  <si>
    <t>Some time ago the Exadel Digital Marketing Technology Practice made it’s own solution AEM Authoring Toolkit open source. This article gives an overview of the solution and explains why exacty we build it.</t>
  </si>
  <si>
    <t>/news/aem-techies-take-note-we-built-exadel-authoring-kit-for-you/</t>
  </si>
  <si>
    <t>Discover what is DevSecOps, what are the main DecSecOps best practices and what’s its business value in DevOps.</t>
  </si>
  <si>
    <t>DevSecOps brings together the best of DevOps with modern security practices. DevOps streamlines and accelerates the product development lifecycle, aiming to automate as much as possible.</t>
  </si>
  <si>
    <t>DevOps,Exadel solutions,security</t>
  </si>
  <si>
    <t>/news/devsecops-best-practices-and-business-value/</t>
  </si>
  <si>
    <t>Appery.io has introduced new Beginner and Ultimate Plans. Check out this blog to learn more.</t>
  </si>
  <si>
    <t xml:space="preserve">Appery.io has introduced new Beginner and Ultimate Plans. Check out this blog to learn more. </t>
  </si>
  <si>
    <t>/news/appery-blog-new-appery-io-subscription-plans-time-to-plan-a-new-app/</t>
  </si>
  <si>
    <t>Exadel recently hosted the "Appery.io COVID-19 Virtual Hackathon," which invited the global developer community to help build digital solutions that solve challenges posed by the Coronavirus. In addition to the global Hackathon, we also wanted to give Exadel employees an opportunity to leverage their creativity and innovation.</t>
  </si>
  <si>
    <t>Appery.io,COVID-19,hackathon</t>
  </si>
  <si>
    <t>/news/exadel-developers-take-on-covid-19-challenges-with-employee-led-hackathon/</t>
  </si>
  <si>
    <t>Find out the impact of COVID-19 on the fitness industry and how the digital transformation helps the sector in uncertain times.</t>
  </si>
  <si>
    <t xml:space="preserve">Every industry has been deeply impacted by the current global pandemic, and health and fitness is no exception. Here’s how distributed agile software development can help. </t>
  </si>
  <si>
    <t>COVID-19,COVID-19 impact series,digital transformation,industries</t>
  </si>
  <si>
    <t>/news/helping-the-fitness-industry-during-covid-19/</t>
  </si>
  <si>
    <t>Jonathan Fries</t>
  </si>
  <si>
    <t>Data is critically important for organizational success. As IT professionals, you understand the benefits of establishing clear metrics to gain visibility into how your organization is driving value.</t>
  </si>
  <si>
    <t>/news/how-positive-behavioral-metrics-can-boost-your-software-team/</t>
  </si>
  <si>
    <t>COVID-19 has made profound impacts on the ways of working and living. At Exadel, we have seen first-hand how technology can help individuals and businesses thrive in times of unrest.</t>
  </si>
  <si>
    <t>/news/exadel-announces-winners-of-appery-io-virtual-hackathon/</t>
  </si>
  <si>
    <t>Why should you embark or continue on a digital transformation journey? This article outlines what success looks like and how to get there.</t>
  </si>
  <si>
    <t>/news/whats-powering-digital-transformation/</t>
  </si>
  <si>
    <t>The software engineering process is increasing data-driven. What are the key components, challenges, and best practices for doing it right?</t>
  </si>
  <si>
    <t>/news/data-driven-software-engineering-how-to-avoid-common-problems/</t>
  </si>
  <si>
    <t>Learn about how COVID-2019 has impacted the retail sector and what digital transformation cases helped the industry recover.</t>
  </si>
  <si>
    <t>The retail industry has been severely disrupted by COVID-19. How can distributed agile software development help with the digital transformation needed?</t>
  </si>
  <si>
    <t>agile,COVID-19,COVID-19 impact series,industries</t>
  </si>
  <si>
    <t>/news/helping-the-retail-industry-recover-during-covid-19/</t>
  </si>
  <si>
    <t>We are hosting the “Appery.io COVID-19 Virtual Hackathon” where we are encouraging developers from all over the world to build digital solutions that solve some of the challenges posed by the Coronavirus pandemic</t>
  </si>
  <si>
    <t>As the world adjusts to the disruption caused by the COVAD-19 pandemic, what is Exadel doing to press forward during this time of uncertainty?</t>
  </si>
  <si>
    <t>Events Notes</t>
  </si>
  <si>
    <t>/news/global-developer-community-unites-for-appery-io-covid-19-hackathon/</t>
  </si>
  <si>
    <t>The real estate industry has been severely disrupted by COVID-19. How can distributed agile software development help with the digital transformation needed?</t>
  </si>
  <si>
    <t>/news/helping-the-real-estate-industry-recover-during-covid-19/</t>
  </si>
  <si>
    <t>A detailed look at the templates behind AEM Experience Fragments (XF)</t>
  </si>
  <si>
    <t>A detailed look at the templates behind AEM Experience Fragments (XF) with code samples.</t>
  </si>
  <si>
    <t>/news/aem-experience-fragments-templates/</t>
  </si>
  <si>
    <t>You have questions. We have answers for IT businesses about making remote and distributed work successful.</t>
  </si>
  <si>
    <t>COVID-19,software engineering,workplace</t>
  </si>
  <si>
    <t>/news/secrets-of-successful-remote-or-dispersed-it-teams/</t>
  </si>
  <si>
    <t>AEM's CryptoSupport Service can simplify the process of storing keys through replication, but there are a few things to watch out for.</t>
  </si>
  <si>
    <t>AEM,AEM tips,security</t>
  </si>
  <si>
    <t>/news/aem-tip-cryptosupport-key-sharing-and-troubleshooting/</t>
  </si>
  <si>
    <t>Exadel's Corporate Social Responsibility (CSR) program opened a STEM lab in Vileyka, Belarus on February 28, 2020 with local Education for the Future group.</t>
  </si>
  <si>
    <t>Corporate Social Responsibility</t>
  </si>
  <si>
    <t>/news/exadel-sponsored-stem-lab-opens-in-vileyka/</t>
  </si>
  <si>
    <t>How Exadel is built to deliver development services at a high-quality level in spite of global challenges like the COVID-19 pandemic </t>
  </si>
  <si>
    <t>/news/building-resilient-distributed-software-development-teams/</t>
  </si>
  <si>
    <t>As the world adjusts to the disruption caused by the COVID-19 pandemic, what is Exadel doing to press forward during this time of uncertainty?</t>
  </si>
  <si>
    <t>COVID-19,leadership announcement</t>
  </si>
  <si>
    <t>/news/exadel-responds-to-covid-19-a-message-from-our-ceo/</t>
  </si>
  <si>
    <t>What is the ROI of a Cloud Transformation and how to measure it? Check it in our article</t>
  </si>
  <si>
    <t>Looking at the subtleties in accounting for ROI in cloud transformations like replatforming</t>
  </si>
  <si>
    <t>Cloud,digital transformation</t>
  </si>
  <si>
    <t>/news/what-is-the-roi-of-a-cloud-transformation/</t>
  </si>
  <si>
    <t>Discover more about Consul tool from the Exadel DevOps engineers. See its main features and key advantages.</t>
  </si>
  <si>
    <t>A conversation with Alexey Korzhov, an Exadel DevOps engineer, about using Consul to simplify and accelerate DevOps work</t>
  </si>
  <si>
    <t>Consul,DevOps,devops toolbox,digital transformation,tech interview</t>
  </si>
  <si>
    <t>/news/our-devops-toolbox-the-consul-interview/</t>
  </si>
  <si>
    <t>Exadel Digital Transformation Team</t>
  </si>
  <si>
    <t>Jonathan Fries interviewed on his experience as a speaker at a product manager/product developer conference on product development and the Cloud</t>
  </si>
  <si>
    <t>/news/product-world-2020-reflections-from-jonathan-fries/</t>
  </si>
  <si>
    <t>A recent Exadel hackathon in Minsk turned into an enjoyable fulfilling contest for participants and produced 2 useful tools for AEM management and testing.</t>
  </si>
  <si>
    <t>AEM,Exadel events,hackathon</t>
  </si>
  <si>
    <t>/news/hackathon-time-in-minsk/</t>
  </si>
  <si>
    <t>Jonathan Fries will speak at a product manager/product developer conference on the multi-cloud approach for business &amp; best practices for implementation.</t>
  </si>
  <si>
    <t>/news/exadels-jonathan-fries-to-speak-at-productworld-2020/</t>
  </si>
  <si>
    <t>Creating JUnit tests for AEM components and services requires a lot of testing data, so we came up with a way to generate more data for this testing</t>
  </si>
  <si>
    <t>Creating JUnit tests for AEM components and services requires a lot of testing data, so we came up with a way to generate more data for this testing and tips on using it.</t>
  </si>
  <si>
    <t>AEM,AEM tips,AEMContext,unit testing</t>
  </si>
  <si>
    <t>/news/aem-tip-junit-aemcontext-integration-with-an-aem-repository/</t>
  </si>
  <si>
    <t>In this article you will find out how Consul works and will see a real project example on how Exadel DevOps team used Consul to monitor the entire system.</t>
  </si>
  <si>
    <t>Consul provides service discovery, health checks, load balancing and key/value storage for services and applications. Find out the benefits we've seen using it for development and business.</t>
  </si>
  <si>
    <t>Consul,DevOps,devops toolbox,digital transformation</t>
  </si>
  <si>
    <t>/news/our-devops-toolbox-consul/</t>
  </si>
  <si>
    <t>Sergey Derugo</t>
  </si>
  <si>
    <t>2nd in a series on our Global Procurement Application (GPA) solution, discussing the cloud catalog module</t>
  </si>
  <si>
    <t>Exadel solutions,Global Procurement Application,industries</t>
  </si>
  <si>
    <t>/news/global-procurement-application-designing-a-catalog-module/</t>
  </si>
  <si>
    <t>This tip is about the process for our team in working on AEM projects using a dialog format to present the subject of test automation.</t>
  </si>
  <si>
    <t xml:space="preserve">This tip is about the process for our team in working on AEM projects using a dialog format to present the subject of test automation. </t>
  </si>
  <si>
    <t>AEM,QA,qaautomation</t>
  </si>
  <si>
    <t>/news/aem-tip-use-an-automated-test-framework/</t>
  </si>
  <si>
    <t>As we look back over the year for our low-code development platform Appery.io, we have to say we are pretty proud! New features, glowing reviews...</t>
  </si>
  <si>
    <t>Appery.io,year in review</t>
  </si>
  <si>
    <t>/news/a-year-of-achievement-for-appery-io-in-2019/</t>
  </si>
  <si>
    <t>2019 has been nothing short of exceptional! As 2019 comes to an end, we wanted to recap what made it one of the strongest years yet for Exadel.</t>
  </si>
  <si>
    <t xml:space="preserve">2019 has been nothing short of exceptional! As 2019 comes to an end, we wanted to recap what made it one of the strongest years yet for Exadel. </t>
  </si>
  <si>
    <t>year in review</t>
  </si>
  <si>
    <t>/news/thats-a-wrap-2019-exadel-reflections-and-achievements/</t>
  </si>
  <si>
    <t>Exadel VP of Delivery shares his insights on why continuous integration is important for software development teams.</t>
  </si>
  <si>
    <t>A conversation with Mikhail Аndrushkevich, Exadel's VP of Delivery, about the use and value of continuous integration in DevOps work</t>
  </si>
  <si>
    <t>continuous integration,DevOps,digital transformation,tech interview</t>
  </si>
  <si>
    <t>/news/our-devops-methodologies-the-continuous-integration-interview/</t>
  </si>
  <si>
    <t>Alexey Chumakov</t>
  </si>
  <si>
    <t>1st in a series on our Global Procurement Application (GPA) solution, starting with design considerations for an inventory module</t>
  </si>
  <si>
    <t>/news/global-procurement-application-designing-an-inventory-module/</t>
  </si>
  <si>
    <t>An overview of the AEM Experience Fragment (XF) feature for the efficient organization of sections of content and presentation for use in pages</t>
  </si>
  <si>
    <t>/news/aem-experience-fragments-architecture/</t>
  </si>
  <si>
    <t>Take a closer look at Kubernetes, a container orchestration tool and its advantages on the projects.</t>
  </si>
  <si>
    <t>Kubernetes is a container orchestration tool for packages of code and resources. Find out the benefits we've seen using it for development and business.</t>
  </si>
  <si>
    <t>DevOps,devops toolbox,digital transformation,Kubernetes</t>
  </si>
  <si>
    <t>/news/our-devops-toolbox-kubernetes/</t>
  </si>
  <si>
    <t>Check out what are the benefits of continuous integration for the development teams and for businesses and improve your software development process</t>
  </si>
  <si>
    <t>Continuous integration (CI) is an approach that automates the software development process. Find out the benefits we've seen for development and business.</t>
  </si>
  <si>
    <t>continuous integration,DevOps,digital transformation</t>
  </si>
  <si>
    <t>/news/our-devops-methods-continuous-integration/</t>
  </si>
  <si>
    <t>In this new installment on upgrading to the newer Touch UI in AEM, our Digital Marketing Technology team tackles the issue of Page Properties</t>
  </si>
  <si>
    <t>In this new installment on upgrading to the newer Touch UI in Adobe Experience Manager, our Digital Marketing Technology team tackles the issue of Page Properties</t>
  </si>
  <si>
    <t>AEM,author mode,Classic to TouchUI migration,version migration</t>
  </si>
  <si>
    <t>/news/classic-to-touch-ui-migration-for-aem-page-properties/</t>
  </si>
  <si>
    <t>Our Digital Marketing Technology team's sharing of lessons learned in upgrading to the newer Touch UI in AEM focuses on multifields in this post</t>
  </si>
  <si>
    <t>Our Digital Marketing Technology team’s sharing of lessons learned in upgrading to the newer Touch UI in AEM focuses on multifields in this post</t>
  </si>
  <si>
    <t>/news/classic-to-touch-ui-migration-for-aem-multifields/</t>
  </si>
  <si>
    <t>In this follow-up, our Digital Marketing Technology team shares some more detailed lessons learned in upgrading to the newer Touch UI in AEM</t>
  </si>
  <si>
    <t>In this follow-up, our Digital Marketing Technology team shares some more detailed lessons learned in upgrading to the newer Touch UI in Adobe Experience Manager</t>
  </si>
  <si>
    <t>/news/classic-to-touch-ui-migration-for-aem-more-tips-from-experience/</t>
  </si>
  <si>
    <t>Projects that are internal "non-products" can benefit from an agile approach and deliver great value for your organization, if adapted to the situation.</t>
  </si>
  <si>
    <t>/news/agile-development-for-non-products/</t>
  </si>
  <si>
    <t>Ansible is one of the most popular DevOps automation tools. Find out the advantages of Ansible and check what is it used for in DevOps.</t>
  </si>
  <si>
    <t>A conversation with Sergey Krivopshin, an Exadel DevOps engineer, about using Redhat Ansible to simplify and accelerate DevOps work</t>
  </si>
  <si>
    <t>Ansible,DevOps,devops toolbox,digital transformation</t>
  </si>
  <si>
    <t>/news/our-devops-toolbox-the-ansible-interview/</t>
  </si>
  <si>
    <t>An introduction to the AEM Experience Fragment (XF) feature for the efficient organization of sections of content and presentation for use in pages</t>
  </si>
  <si>
    <t>/news/aem-experience-fragments-an-introduction/</t>
  </si>
  <si>
    <t>What is multi-cloud cloud and how multi-cloud strategy can develop your company? Check the benefits of using multi-cloud solutions in our article</t>
  </si>
  <si>
    <t>Multi-cloud strategies have completed shifted the way enterpise IT works. With leveraging tools like CrossKube enterprises can maximize their benefits.</t>
  </si>
  <si>
    <t>Cloud,CrossKube,Exadel solutions,Kubernetes</t>
  </si>
  <si>
    <t>/news/getting-more-out-of-multi-cloud-for-the-enterprise/</t>
  </si>
  <si>
    <t>AI in sales and marketing can significantly impact sales processes from start to finish. Check out this blogpost about the role of AI in sales to find out more information on this topic.</t>
  </si>
  <si>
    <t>Lev Shur offers his insights into using Artificial Intelligence and Machine Learning to successfully achieve business development goals. He shares his thoughts on how these smart algorithms impact sales results and help business become more efficient.</t>
  </si>
  <si>
    <t>AI,Machine Learning,tech trends,technologies</t>
  </si>
  <si>
    <t>/news/artificial-intelligence-in-sales-how-smart-algorithms-help-businesses-become-more-efficient-and-profitable/</t>
  </si>
  <si>
    <t>The agile methodology can be expanded beyond programming to help the company as a whole become more nimble.</t>
  </si>
  <si>
    <t>agile,workplace</t>
  </si>
  <si>
    <t>/news/beyond-building-software-agile-as-an-organization-wide-initiative/</t>
  </si>
  <si>
    <t>What is Ansible and why it is used in DevOps? Check out Ansible use cases and its business value for the projects.</t>
  </si>
  <si>
    <t>Exadel significantly cuts infrastructure configuration time using Redhat Ansible. Our Digital Transformation Team explains how.</t>
  </si>
  <si>
    <t>/news/our-devops-toolbox-ansible/</t>
  </si>
  <si>
    <t>Here a few pointers on tapping Into global tech talent and managing that talent for best results from the President of Exadel Solutions.</t>
  </si>
  <si>
    <t>Here a few pointers on tapping Into global tech talent and managing that talent for best results.</t>
  </si>
  <si>
    <t>agile,software engineering,workplace</t>
  </si>
  <si>
    <t>/news/how-to-take-advantage-of-globally-dispersed-it-teams/</t>
  </si>
  <si>
    <t>Adobe Experience Manager Authoring Toolkit is a customizable open source package for smoothly generating AEM components (XML) from Java.</t>
  </si>
  <si>
    <t>AEM,Exadel Authoring Kit for AEM,Open Source</t>
  </si>
  <si>
    <t>/news/introducing-the-authoring-kit-for-adobe-experience-manager/</t>
  </si>
  <si>
    <t>Here is another installment in our series about the amazing stories, innovation, and contributions of the women in STEM jobs at Exadel.</t>
  </si>
  <si>
    <t>Inside Exadel</t>
  </si>
  <si>
    <t>Exadel employees,women in STEM</t>
  </si>
  <si>
    <t>/news/women-in-stem-at-exadel-daria-rieznik-lead-qa-engineer/</t>
  </si>
  <si>
    <t>This AEM tip from our Exadel Digital Marketing Technology team is all about solving the complexities of unit testing components in AEM.</t>
  </si>
  <si>
    <t>/news/aem-tip-junit-tests-for-wcmusepojo-objects/</t>
  </si>
  <si>
    <t>Our Digital Marketing Technology team shares some important lessons learned in upgrading to the newer Touch UI in Adobe Experience Manager</t>
  </si>
  <si>
    <t>Sharing some important lessons learned in the front lines, upgrading to the newer Touch UI in Adobe Experience Manager</t>
  </si>
  <si>
    <t>/news/classic-to-touch-ui-migration-for-adobe-experience-manager/</t>
  </si>
  <si>
    <t>Our Exadel Solutions President concisely discusses the extent and implications of technology convergence along with how you should approach the issue.</t>
  </si>
  <si>
    <t>technology convergence</t>
  </si>
  <si>
    <t>/news/emerging-technology-convergence-is-it-fact-or-fiction/</t>
  </si>
  <si>
    <t>Digital marketing strategy is all about harnessing massive amounts of customer data. What are the emerging technologies and tools that will help us do this?</t>
  </si>
  <si>
    <t>Digital marketing strategy is all about harnessing a massive amount of customer and potential customer  data. What are the emerging technologies and tools that will help us do this?</t>
  </si>
  <si>
    <t>Digital Marketing Technology,tech trends</t>
  </si>
  <si>
    <t>/news/looking-behind-the-curtain-at-digital-marketing-technology-trends/</t>
  </si>
  <si>
    <t>We sat down with InData Labs CTO Alexey Tsiunchik to discuss the ways our Kubernetes deployment solution, CrossKube, can help support InData’s initiatives.</t>
  </si>
  <si>
    <t>/news/crosskube-qa-rapid-deployment-of-environments-to-any-cloud/</t>
  </si>
  <si>
    <t>There are some major benefits from Agile when it comes to helping the bottom line, etc., but being able to measure these benefits can be the key to success.</t>
  </si>
  <si>
    <t xml:space="preserve">There are some major benefits from Agile when it comes to helping the bottom line, etc., but being able to measure these benefits can be the key to success. </t>
  </si>
  <si>
    <t>/news/the-benefits-of-agile-software-development-and-how-to-measure-them/</t>
  </si>
  <si>
    <t>Many industries are driving better customer experience and customer satisfaction via digital transformation. The gambling industry should be no exception.</t>
  </si>
  <si>
    <t>digital transformation,industries,tech trends</t>
  </si>
  <si>
    <t>/news/to-bet-or-not-to-bet-on-digital-transformation-3-trends-reshaping-the-gambling-industry/</t>
  </si>
  <si>
    <t>Learn about the history of digital transformation for Toll Road Authorities with real-life examples.</t>
  </si>
  <si>
    <t>Take a look at how toll road systems have changed and which emerging technologies are impacting the industry now.</t>
  </si>
  <si>
    <t>digital transformation,industries</t>
  </si>
  <si>
    <t>/news/digital-transformation-in-toll-road-authorities-past-present-future/</t>
  </si>
  <si>
    <t>/news/women-in-stem-at-exadel-polina-antipova-delivery-manager-and-scrum-master/</t>
  </si>
  <si>
    <t>This AEM tip from our Exadel Digital Marketing Technology team is all about using the coalesce command to make merges of slightly different data sets easier</t>
  </si>
  <si>
    <t>This AEM tip from our Exadel Digital Marketing Technology team is all about automated testing for the back-end authoring component.</t>
  </si>
  <si>
    <t>AEM,AEM tips,author mode,QA</t>
  </si>
  <si>
    <t>/news/aem-tip-automating-verification-in-aem-author/</t>
  </si>
  <si>
    <t>CrossKube is a culmination of years of experience and experimentation with Kubernetes deployments in the cloud.</t>
  </si>
  <si>
    <t>/news/introducing-crosskube-deploy-a-kubernetes-environment-in-any-cloud-fast/</t>
  </si>
  <si>
    <t>How are organizations testing emerging technologies while keeping their core business functioning? Innovation labs can be the answer.</t>
  </si>
  <si>
    <t>Innovation Cloud,software engineering</t>
  </si>
  <si>
    <t>/news/recap-innovation-lab-2020-what-innovating-the-future-looks-like/</t>
  </si>
  <si>
    <t>This AEM tip from our Exadel Digital Marketing Technology team is all about using the coalesce command to make merges of slightly different data sets easier.</t>
  </si>
  <si>
    <t>AEM,AEM tips,explain query tool,sorting,SQL2</t>
  </si>
  <si>
    <t>/news/aem-tip-merging-on-fields-with-different-names/</t>
  </si>
  <si>
    <t>Find the latest examples of digital transformation in the healthcare industry and check how it impacts the whole sector.</t>
  </si>
  <si>
    <t>Four recent tech innovation examples in healthcare and how they are making an impact</t>
  </si>
  <si>
    <t>industries</t>
  </si>
  <si>
    <t>/news/the-impact-of-tech-advances-in-the-healthcare-industry/</t>
  </si>
  <si>
    <t>/news/women-in-stem-at-exadel-mary-frances-senior-ux-ui-designer/</t>
  </si>
  <si>
    <t>Discover the latest digital transformation trends in the sports and fitness industry and see their benefits to the sector.</t>
  </si>
  <si>
    <t>The sports &amp; fitness industry has been at the forefront of technology implementation in the enterprise and capitalizing on digital transformation has provided them with great success.</t>
  </si>
  <si>
    <t>/news/how-digital-transformation-is-impacting-the-sports-and-fitness-industry/</t>
  </si>
  <si>
    <t>The Innovation Lab allows companies to not waste precious resources on completed implementations of new technologies that may not have sufficient ROI.</t>
  </si>
  <si>
    <t>The Innovation Lab allows companies to try out implementations of new technologies to better evaluate potential ROI.</t>
  </si>
  <si>
    <t>Appery.io,Innovation Cloud</t>
  </si>
  <si>
    <t>/news/an-overview-of-the-innovation-lab/</t>
  </si>
  <si>
    <t>This AEM tip from our Exadel Digital Marketing Technology team is all about another "gotcha" in migrating from AEM 6.2 to 6.4.</t>
  </si>
  <si>
    <t>AEM,AEM tips,OSGI,version migration</t>
  </si>
  <si>
    <t>/news/aem-tip-wrong-implicit-manager-service-configuration-binding/</t>
  </si>
  <si>
    <t>To recognize the amazing stories, innovation, and contributions of the women in STEM jobs at Exadel, we decided to sit down with some of them to better understand their journeys and get their advice.</t>
  </si>
  <si>
    <t>/news/women-in-stem-at-exadel-lindsay-mcguire-director-of-user-experience/</t>
  </si>
  <si>
    <t>We were just named a Leader in Agile. Now learn why you should adopt Agile for your own development process.</t>
  </si>
  <si>
    <t>agile</t>
  </si>
  <si>
    <t>/news/5-reasons-to-consider-adopting-agile-software-delivery-if-you-havent-already/</t>
  </si>
  <si>
    <t>Check out the article about digital transformation in the financial sector in retrospect and see how to implement it in your organization.</t>
  </si>
  <si>
    <t>Digital transformation even before it was called this has always been a prominent part of the financial sector. Here we survey the fintech trajectory.</t>
  </si>
  <si>
    <t>digital transformation,fintech,industries</t>
  </si>
  <si>
    <t>/news/digital-transformation-in-the-financial-sector-past-present-future/</t>
  </si>
  <si>
    <t>This AEM tip comes from some Exadel Digital Marketing Technology team migration woes going from AEM 6.2 to 6.4</t>
  </si>
  <si>
    <t>AEM,AEM tips,ResourceResolver,Sling</t>
  </si>
  <si>
    <t>/news/aem-tip-slow-deployment-into-publish-instance/</t>
  </si>
  <si>
    <t>Now business and technical leaders will have the opportunity to build and test chatbot applications quickly and efficiently through the Innovation Lab.</t>
  </si>
  <si>
    <t>AI,Innovation Cloud</t>
  </si>
  <si>
    <t>/news/innovation-lab-by-exadel-now-supports-full-chatbot-development/</t>
  </si>
  <si>
    <t>This AEM tip comes from Exadel Digital Marketing Technology team figuring out a "Segment not found error" caused by an idle session</t>
  </si>
  <si>
    <t>/news/aem-tip-learning-from-a-segment-not-found-error/</t>
  </si>
  <si>
    <t>Exadel was named a Leader in The Forrester Wave™: Midsize Agile Software Development Service Providers Q2 2019 report, scoring the highest among providers in “Current Offering.”</t>
  </si>
  <si>
    <t>agile,Exadel awards</t>
  </si>
  <si>
    <t>/news/exadel-named-a-midsize-agile-software-development-service-provider-leader/</t>
  </si>
  <si>
    <t>Sometimes the code sucks, but what do you do beyond declaring that "This code sucks."</t>
  </si>
  <si>
    <t>Sometimes the code sucks, but what do you do beyond declaring that "This code sucks." Jonathan Fries' thoughts on DZone.</t>
  </si>
  <si>
    <t>/news/recap-what-to-do-when-the-code-sucks/</t>
  </si>
  <si>
    <t>Check out the best cloud computing tools for finance sector to drive productivity of your company</t>
  </si>
  <si>
    <t>Explore four cloud tools being used in the financial services sector to drive productivity while building applications</t>
  </si>
  <si>
    <t>Cloud,fintech,industries</t>
  </si>
  <si>
    <t>/news/4-cloud-computing-tools-driving-growth-and-scalability-in-the-financial-sector/</t>
  </si>
  <si>
    <t>The second in a series of in-depth tips for using AEM from the Exadel Digital Marketing Technology practice</t>
  </si>
  <si>
    <t>/news/aem-tip-creating-a-helper-to-close-sling-resource-resolver-instances/</t>
  </si>
  <si>
    <t>Explore innovative ways of digital transformation in the financial sector and pick up the most suitable practices for your organization.</t>
  </si>
  <si>
    <t>Financial organizations are seeing a lot of changes today forcing them out of their comfort zone as they grapple with digital transformation.</t>
  </si>
  <si>
    <t>fintech,industries</t>
  </si>
  <si>
    <t>/news/5-ways-financial-organizations-are-digitally-challenging-the-status-quo/</t>
  </si>
  <si>
    <t>Jonathan Fries talks with DevOps.com's Alan Shimel about the new Innovation Lab by Exadel—where organizations accelerate their transformation and much more.</t>
  </si>
  <si>
    <t>digital transformation,Innovation Cloud,tech interview</t>
  </si>
  <si>
    <t>/news/recap-digital-transformation-with-exadels-jonathan-fries/</t>
  </si>
  <si>
    <t>The first in a series of in-depth tips for using AEM from the Exadel Digital Marketing Technology practice</t>
  </si>
  <si>
    <t>AEM,AEM tips,HTL</t>
  </si>
  <si>
    <t>/news/aem-tip-passing-string-arguments-from-htl-to-the-back-end/</t>
  </si>
  <si>
    <t>We had a blast testing health &amp; fitness technologies &amp; witnessing the digital transformation revolution happening in the health &amp; fitness industry at IHRSA</t>
  </si>
  <si>
    <t>We had a blast testing health and fitness technologies and witnessing the digital transformation revolution happening in the health and fitness industry.</t>
  </si>
  <si>
    <t>/news/health-tech-innovator-exadel-at-ihrsa-2019/</t>
  </si>
  <si>
    <t>Our newly launched Innovation Lab blends an integrated customized platform with technical consulting for IT leaders to quickly build and test technologies with ease.</t>
  </si>
  <si>
    <t>Innovation Cloud</t>
  </si>
  <si>
    <t>/news/from-vision-to-decision-exadel-launches-innovation-lab/</t>
  </si>
  <si>
    <t>Jonathan Fries, our VP Engineering and Digital Transformation here at Exadel, shared his expertise on what it takes to be a great product owner</t>
  </si>
  <si>
    <t>/news/recap-best-practices-for-becoming-a-better-product-owner/</t>
  </si>
  <si>
    <t>Exadel gears up to expand its CSR (Corporate Social Responsibity) activities</t>
  </si>
  <si>
    <t>Corporate social responsibility is important to us at Exadel. Our Minsk office has started a focused program.</t>
  </si>
  <si>
    <t>/news/stem-lab-in-belarus-to-kick-off-csr-program/</t>
  </si>
  <si>
    <t>Alexander Antsypov is a software architect at Exadel and Head of Development for Appery.io. Learn about his career path, passions, and why he found his home at Exadel.</t>
  </si>
  <si>
    <t>/news/exadel-developer-spotlight-alexander-antsypov/</t>
  </si>
  <si>
    <t>Read all about predictions on trends in enterprise software development. Explore the six industry trends that will likely shape 2019 at Exadel.</t>
  </si>
  <si>
    <t>Exadel's Jonathan Fries explains what exactly is meant by the term "enterprise software" and where it's going, as told in Business2Community.</t>
  </si>
  <si>
    <t>tech trends</t>
  </si>
  <si>
    <t>/news/trends-in-enterprise-software-development-2019/</t>
  </si>
  <si>
    <t>Travis Bolinger is a Senior Software Engineer at Exadel. Learn a little bit more about Travis' career journey, what he is passionate about, and why he chose to help lead Exadel into the future of software development.</t>
  </si>
  <si>
    <t>/news/exadel-developer-spotlight-travis-bolinger/</t>
  </si>
  <si>
    <t>The title says it all. All about our great 2018 and what’s in store for 2019 from Exadel.</t>
  </si>
  <si>
    <t>/news/reflections-on-2018-whats-to-come-in-2019/</t>
  </si>
  <si>
    <t>Charles Cowens</t>
  </si>
  <si>
    <t>A wide ranging Digital Journal interview in which Exadel's VP of Engineering and Digital Transformation, Jonathan Fries, highlights technology trends influencing the future of e-commerce.</t>
  </si>
  <si>
    <t>A wide ranging interview in which Exadel's VP of Engineering and Digital Transformation highlights technology trends influencing the future of e-commerce.</t>
  </si>
  <si>
    <t>/news/qa-the-ways-tech-is-driving-e-commerce/</t>
  </si>
  <si>
    <t>Firing is never fun, whether you are the one firing or the one being fired. However, it’s still a common rite of passage for many during their careers.</t>
  </si>
  <si>
    <t>Exadel's VP of Engineering and Digital Transformation, Jonathan Fries, responds to a policy at Netflix on the role of emotion in firing decisions in Business2Community.</t>
  </si>
  <si>
    <t>/news/jonathan-fries-emotions-are-at-the-core-of-firing-people-even-at-netflix/</t>
  </si>
  <si>
    <t>Exadel VP Engineering and Digital Transformation discusses how the lines between technical requirements and business requirements are becoming blurred.</t>
  </si>
  <si>
    <t>Exadel's Development VP, Jonathan Fries, explains in  Business2Community how, in software development, business requirements are technical requirements and vice versa.</t>
  </si>
  <si>
    <t>/news/jonathan-fries-software-requirements-are-business-requirements/</t>
  </si>
  <si>
    <t>Exadel combines people, processes, and technology to help execute on cutting-edge software in healthcare, retail, financial services, mobile, and more.</t>
  </si>
  <si>
    <t>We just launched a third practice under the Exadel Solutions rubric. The leader of this practice, Dmitry Binunsky, answers some questions about what this means and what he hopes to accomplish.</t>
  </si>
  <si>
    <t>Exadel solutions</t>
  </si>
  <si>
    <t>/news/products-platforms-practice/</t>
  </si>
  <si>
    <t>Michelle Cheung</t>
  </si>
  <si>
    <t>An interview with Jonathan Fries about tech careers and education after he videoconferenced about tech with his nephew’s eighth-grade programming class at Westside Middle School in Omaha, Nebraska (where he went to middle school)</t>
  </si>
  <si>
    <t>Jonathan Fries is interviewed about tech careers and education after he videoconferenced about technology with his nephew’s eighth-grade programming class at Westside Middle School in Omaha, Nebraska (where he went to middle school).</t>
  </si>
  <si>
    <t>/news/educating-software-engineers-future/</t>
  </si>
  <si>
    <t>Digital Transformation Practice at Exadel is focused on the cloud and modern software development practices. Find out what makes this practice unique.</t>
  </si>
  <si>
    <t>We just launched a new practice under the Exadel Solutions rubric. The leader of this practice, Jonathan Fries answers some questions about what this means and what he hopes to accomplish.</t>
  </si>
  <si>
    <t>digital transformation,DT practice,exadel practices</t>
  </si>
  <si>
    <t>/news/qanda-jonathan-fries-digital-transformation-practice/</t>
  </si>
  <si>
    <t>What is Exadel’s Digital Marketing Technology Practice? What types of solutions or services are offered? Learn more about our unique practices.</t>
  </si>
  <si>
    <t>Lev Shur, President of Exadel Solutions, answers questions about our new Digital Marketing Technology Practice and his overall role as head of Exadel Solutions within Exadel.</t>
  </si>
  <si>
    <t>digital transformation,exadel practices</t>
  </si>
  <si>
    <t>/news/qanda-lev-shur-exadel-digital-marketing-technology-practice/</t>
  </si>
  <si>
    <t>Exadel's Development VP, Jonathan Fries, in a recent IoT Agenda article, examines trends in AI cloud adoption and the differences between the top cloud providers.</t>
  </si>
  <si>
    <t>AI,Cloud,digital transformation</t>
  </si>
  <si>
    <t>/news/artificial-intelligence-cloud/</t>
  </si>
  <si>
    <t>In the Business to Community site, Exadel's Development VP, Jonathan Fries, explains the many ramifications of blockchain technology.</t>
  </si>
  <si>
    <t>blockchain</t>
  </si>
  <si>
    <t>/news/exploring-the-fundamentals-of-blockchain/</t>
  </si>
  <si>
    <t>In a recent episode of the Exadel Digital Insights webinar series, Jonathan Fries, VP of Development discussed the latest tech trends in e-commerce.</t>
  </si>
  <si>
    <t>Exadel events,industries,tech trends,webinar</t>
  </si>
  <si>
    <t>/news/webcast-ecommerce-trends/</t>
  </si>
  <si>
    <t>In this webcast recording, Jonathan Fries, VP of Development at Exadel, discusses the main competing cloud-based AI products from Amazon, Google, and Microsoft.</t>
  </si>
  <si>
    <t>AI,Cloud,Exadel events,webinar</t>
  </si>
  <si>
    <t>/news/webcast-ai-in-the-clouds/</t>
  </si>
  <si>
    <t>Blockchain is ideally suited for industries like healthcare and real estate. Learn about Exadel’s leading-edge blockchain mobile development solutions.</t>
  </si>
  <si>
    <t xml:space="preserve">The mobile division of Exadel now offers an out-of-the-box integration with the blockchain Ethereum platform for apps developed with its Appery.io mobile app platform as part of our ongoing promotion of blockchain solutions. </t>
  </si>
  <si>
    <t>Appery.io,blockchain,industries,mobile development</t>
  </si>
  <si>
    <t>/news/exadel-announces-blockchain-solutions/</t>
  </si>
  <si>
    <t>Jonathan Fries, VP of Development at Exadel, explains the latest trends in enterprise software development. Sign up to watch this webcast now.</t>
  </si>
  <si>
    <t>In this webcast recording, Jonathan Fries, VP of Development at Exadel, explains the latest trends happening in enterprise software development.</t>
  </si>
  <si>
    <t>Exadel events,tech trends,webinar</t>
  </si>
  <si>
    <t>/news/webcast-enterprise-software-trends/</t>
  </si>
  <si>
    <t>Exadel's Development VP, Jonathan Fries, explains in InformationWeek how software engineering is the big challenge for sports betting as it is given new opportunities for growth in the US.</t>
  </si>
  <si>
    <t>industries,software engineering</t>
  </si>
  <si>
    <t>/news/jonathan-fries-sports-betting-big-challenge/</t>
  </si>
  <si>
    <t>Lindsay McGuire is the Director of User Experience at Exadel. Learn about her most significant achievement at Exadel, why she chooses to work here, and her biggest passions.</t>
  </si>
  <si>
    <t>/news/exadel-developer-spotlight-lindsay-mcguire/</t>
  </si>
  <si>
    <t>Webcast recording of Jonathan Fries, VP of Development at Exadel, explaining the latest trends happening in blockchain</t>
  </si>
  <si>
    <t>In this webinar by Jonathan Fries, VP of Development at Exadel, he went over the latest trends happening in blockchain. Now available as a recorded webcast.</t>
  </si>
  <si>
    <t>blockchain,Exadel events,tech trends,webinar</t>
  </si>
  <si>
    <t>/news/webcast-blockchain-trends/</t>
  </si>
  <si>
    <t>Mikhail Andrushkevich is a program and delivery manager at Exadel. Learn about his most significant achievement at Exadel, why he chose to work here, and his biggest passions.</t>
  </si>
  <si>
    <t>/news/exadel-developer-spotlight-mikhail-andrushkevich/</t>
  </si>
  <si>
    <t>All about a Financial IT article by Exadel's CEO Fima Katz discussing how digital transformation is catapulting financial services far out of the era of "banker's hours."</t>
  </si>
  <si>
    <t>/news/fima-katz-finance-organizations-digital-boom/</t>
  </si>
  <si>
    <t>Exadel explains how software outsourcing works as a solution to close the gap between business demands and the shortage of U.S.-based software engineers.</t>
  </si>
  <si>
    <t>All about a Digital Journal Q&amp;A with Exadel's CEO Fima Katz discussing outsourcing in Eastern Europe as a solution for the technical needs of rapidly growing enterprises.</t>
  </si>
  <si>
    <t>software engineering,tech interview</t>
  </si>
  <si>
    <t>/news/qa-fima-katz-software-outsourcing-big-business/</t>
  </si>
  <si>
    <t>Recently legalized US online sports betting requires quickly providing secure, efficient, flexible, and scalable platforms to handle all of the new betting and gaming opportunities.</t>
  </si>
  <si>
    <t>/news/sports-bettings-new-challenge-software-engineering/</t>
  </si>
  <si>
    <t>Polina Kuchinskaya has led the Exadel QA department for 10 years from our office in Minsk, Belarus. Learn about her most significant achievements at Exadel, why she chose to work here, and her biggest passions.</t>
  </si>
  <si>
    <t>Polina Kuchinskaya has led Exadel’s QA department for 10 years from our office in Minsk, Belarus. Learn about her most significant achievements at Exadel, why she chose to work here, and her biggest passions.</t>
  </si>
  <si>
    <t>/news/exadel-developer-spotlight-polina-kuchinskaya/</t>
  </si>
  <si>
    <t>Exadel's Digital Insights Webcast Series already covered AI in the Cloud. E-commerce Trends (July 12), Blockchain Trends (July 26), and Enterprise Software Development Trends (August 9) are coming up next.</t>
  </si>
  <si>
    <t>digital transformation,Exadel events,webinar</t>
  </si>
  <si>
    <t>/news/exadels-digital-insights-webcast-series-starts-with-a-bang/</t>
  </si>
  <si>
    <t>Patrick Flynn is a software architect located in Boulder, Colo. At Exadel, Patrick focuses on creating architectures for technical solutions to satisfy non-functional system characteristics (scalability, availability, maintainability, etc.).</t>
  </si>
  <si>
    <t>/news/exadel-developer-spotlight-patrick-flynn/</t>
  </si>
  <si>
    <t>Exadel Director of Technology Solutions, Liliia Chernova, asks: What does it really mean to be “a woman in tech”. Are you still in the club if you aren’t creating, testing, or deploying code?</t>
  </si>
  <si>
    <t>In this essay, Exadel Director of Technology Solutions, Liliia Chernova, asks: What does it really mean to be “a woman in tech”. Are you still in the club if you aren’t creating, testing, or deploying code?</t>
  </si>
  <si>
    <t>women in STEM</t>
  </si>
  <si>
    <t>/news/what-it-means-to-be-a-woman-in-technology/</t>
  </si>
  <si>
    <t>Clutch named Exadel the #1 Mobile App Developer, Android Developer, iPhone Developer, Software Developer, UX Designer, IT Service firm, and Web Developer!</t>
  </si>
  <si>
    <t>The Clutch reviews company has given Exadel 7 more awards for the software leadership it provides in the Denver area.</t>
  </si>
  <si>
    <t>Exadel awards</t>
  </si>
  <si>
    <t>/news/exadel-is-a-top-mobile-software-development-firm/</t>
  </si>
  <si>
    <t>Use strategic alignment to get beyond the turf wars, domain protection, and siloed leadership that can often hold digital transformation back.</t>
  </si>
  <si>
    <t>/news/aligning-your-company-in-the-age-of-digital-transformation/</t>
  </si>
  <si>
    <t>As the workplace evolves, soft robotics will become more refined and applicable to a variety of settings and applications. Learn what the future holds.</t>
  </si>
  <si>
    <t>As companies seek to automate certain activities while alleviating the need for constant human interaction, sophisticated robotic systems are becoming more commonplace.</t>
  </si>
  <si>
    <t>industries,workplace</t>
  </si>
  <si>
    <t>/news/soft-robotics-in-the-contemporary-workplace/</t>
  </si>
  <si>
    <t>As smart devices and location-based technology improve, communication is becoming increasingly localized and targeted driven by Beacon technology,</t>
  </si>
  <si>
    <t>beacon technology</t>
  </si>
  <si>
    <t>/news/leveraging-beacon-technology-to-make-cities-more-livable/</t>
  </si>
  <si>
    <t>Amazon has taken their Dash button for consumers to reorder and generalized it into the Amazon IoT button for developers to program for their own purposes.</t>
  </si>
  <si>
    <t>IoT</t>
  </si>
  <si>
    <t>/news/amazon-iot-button/</t>
  </si>
  <si>
    <t>Read how blockchain technology is a perfect fit for the real estate industry</t>
  </si>
  <si>
    <t>blockchain,industries</t>
  </si>
  <si>
    <t>/news/blockchain-grabs-real-estate/</t>
  </si>
  <si>
    <t>Exadel understands data is the backbone of digital transformation, and real-time data analytics deliver true business intelligence to the modern company.</t>
  </si>
  <si>
    <t>/news/exadel-top-data-analytics-company-san-francisco-clutch/</t>
  </si>
  <si>
    <t>Exadel was a main partner for this conference on the Polish capital market where CEO Fima Katz spoke on Fintech and its impact.</t>
  </si>
  <si>
    <t>Exadel events,Exadel locations</t>
  </si>
  <si>
    <t>/news/fima-katz-talks-fintech-european-conference/</t>
  </si>
  <si>
    <t>Exadel Poland shares their knowledge of enterprise-grade AI with you on April 25 in this webinar</t>
  </si>
  <si>
    <t>Exadel events,Exadel locations,webinar</t>
  </si>
  <si>
    <t>/news/learn-about-enterprise-grade-ai/</t>
  </si>
  <si>
    <t>Now Exadel is in another town in Ukaine (Lviv) and another town in Belarus (Brest)</t>
  </si>
  <si>
    <t>As Exadel continues to expand it's European operations, we're happy to announce that two new offices have been opened this year in:
&lt;ol class=""&gt;
 	&lt;li&gt;&lt;strong&gt;Brest, Belarus&lt;/strong&gt;&lt;/li&gt;
 	&lt;li&gt;&lt;strong&gt;Lviv, Ukraine&lt;/strong&gt;&lt;/li&gt;
&lt;/ol&gt;
Both of these towns are on the western border of their respective countries.</t>
  </si>
  <si>
    <t>Exadel locations</t>
  </si>
  <si>
    <t>/news/old-world-charm-cutting-edge-tech-development/</t>
  </si>
  <si>
    <t>AI and driverless cars - how it might play out for infrastructure planning, housing and urban/suburban balance, and tourism.</t>
  </si>
  <si>
    <t>AI,industries</t>
  </si>
  <si>
    <t>/news/driverless-cars-urban-planning/</t>
  </si>
  <si>
    <t>Digital transformation keys: Get your daily affirmation. Embrace the crawl. Choose ambition. Care more about your data. Ask for help.</t>
  </si>
  <si>
    <t>/news/5-keys-jumpstarting-digital-transformation/</t>
  </si>
  <si>
    <t>Use Exadel to understand the ways blockchain in software development is transformative. Blockchain transactions move data incrementally in peer-to-peer networks.</t>
  </si>
  <si>
    <t>blockchain,software engineering</t>
  </si>
  <si>
    <t>/news/how-blockchain-will-transform-software-development/</t>
  </si>
  <si>
    <t>Check out the latest innovations in financial services and learn about the benefits of digital transformation in fintech.</t>
  </si>
  <si>
    <t>fintech</t>
  </si>
  <si>
    <t>/news/fintech-advancing-faster-and-faster/</t>
  </si>
  <si>
    <t>REST API flight data provides detailed information about airports, and about departing and arriving flights – improving customer experience.</t>
  </si>
  <si>
    <t>industries,technologies</t>
  </si>
  <si>
    <t>/news/driving-air-travel-data-innovation-rest-apis/</t>
  </si>
  <si>
    <t>Renowned B2B research firm Clutch recognizes Exadel as a global leader in iOS and Android mobile app development</t>
  </si>
  <si>
    <t>/news/exadel-adds-another-award/</t>
  </si>
  <si>
    <t>Why Android is the world's most popular mobile platform, and what it means for your business</t>
  </si>
  <si>
    <t>mobile development</t>
  </si>
  <si>
    <t>/news/android-your-business/</t>
  </si>
  <si>
    <t>Learn how to migrate data safely and efficiently with Exadel. There are several different ways to migrate data from onsite servers to a cloud environment.</t>
  </si>
  <si>
    <t>/news/migrate-data-safely-efficiently/</t>
  </si>
  <si>
    <t>Take a good look at some of the advantages your business could enjoy tomorrow by undergoing a digital transformation today. Visit Exadel for details.</t>
  </si>
  <si>
    <t>/news/how-digital-transformation-can-make-businesses-more-efficient/</t>
  </si>
  <si>
    <t>From sci-fi to reality – learn how GPS-enabled smartwatches entered the mainstream. Visit Exadel today for a short history of smartwatches.</t>
  </si>
  <si>
    <t>tech history,wearables</t>
  </si>
  <si>
    <t>/news/gps-enabled-smartwatches/</t>
  </si>
  <si>
    <t>Many software companies struggle with when to audit their code — so, what are programmers to do? Exadel is here with a summary of best practices to follow.</t>
  </si>
  <si>
    <t>code audit,software engineering</t>
  </si>
  <si>
    <t>/news/revisiting-reviewing-code-audit-time/</t>
  </si>
  <si>
    <t>Explore the value open source code sharing with help from Exadel. With popularity increasing, we took a look at the specific benefits to sharing code.</t>
  </si>
  <si>
    <t>Open Source</t>
  </si>
  <si>
    <t>/news/open-source-code-sharing-value/</t>
  </si>
  <si>
    <t>Blockchain is changing how secure transactions are performed worldwide - and smart contracts, a secondary feature will ultimately have great impact.</t>
  </si>
  <si>
    <t>/news/smart-contracts-blockchain-feature/</t>
  </si>
  <si>
    <t>Our last roundup of articles was based on the hot topic of IoT. In this post, we’ll explore the world of cybersecurity.</t>
  </si>
  <si>
    <t>information security,news roundup</t>
  </si>
  <si>
    <t>/news/news-roundup-cybersecurity-awareness/</t>
  </si>
  <si>
    <t>Exadel is a sponsor of an IT competition in Bialytsok, Poland. Take the test or come by to chat with us on the campus of Bialystok University of Technology</t>
  </si>
  <si>
    <t>/news/the-it-testing-challenge-is-on-in-bialytsok/</t>
  </si>
  <si>
    <t>Halloween is about candy, costumes, and thrills. What can data analytics tell us about this US holiday</t>
  </si>
  <si>
    <t>analytics</t>
  </si>
  <si>
    <t>/news/the-data-behind-halloween/</t>
  </si>
  <si>
    <t>The convergence of IoT and AR is pushing us closer to a fourth industrial revolution as already seen in fields like construction and manufacturing</t>
  </si>
  <si>
    <t>/news/fourth-industrial-revolution-ar-iot/</t>
  </si>
  <si>
    <t>Because of how important it is for everyone in tech to understand the importance of MySQL, Exadel is here to put together a brief history of the tool.</t>
  </si>
  <si>
    <t>Open Source,tech history</t>
  </si>
  <si>
    <t>/news/old-reliable-mysql-history/</t>
  </si>
  <si>
    <t>In the second of our industry news roundup series, we pick 5 articles about the Internet of Things</t>
  </si>
  <si>
    <t>analytics,IoT,news roundup</t>
  </si>
  <si>
    <t>/news/roundup-iot-1/</t>
  </si>
  <si>
    <t>Mac and Windows have gone back and forth as developer platforms over time. Right now, Mac is trending down, but that could change.</t>
  </si>
  <si>
    <t>/news/bad-apple-switching-mac-windows/</t>
  </si>
  <si>
    <t>The general benefits of computer science education for all and for all ages with an end note about Exadel's own internship program</t>
  </si>
  <si>
    <t>education,software engineering</t>
  </si>
  <si>
    <t>/news/importance-computer-science-classes/</t>
  </si>
  <si>
    <t>Data democratization presents an opportunity for better business decision-making, but also a customer experience (CX) opportunity via managed transparency</t>
  </si>
  <si>
    <t>big data</t>
  </si>
  <si>
    <t>/news/democratization-data-transparency-cx/</t>
  </si>
  <si>
    <t>The tech industry has long been dominated by men. In spite of the this trend, female leadership is increasingly affecting traditional tech culture.</t>
  </si>
  <si>
    <t>/news/female-leadership-disrupting-tech/</t>
  </si>
  <si>
    <t>In the first in our industry news roundup series, we pick 5 articles in data science and analytics</t>
  </si>
  <si>
    <t>analytics,news roundup</t>
  </si>
  <si>
    <t>/news/roundup-data-science-and-analytics/</t>
  </si>
  <si>
    <t>For tech companies, workplace diversity is good AND good for them. Progress has been slow, but it is happening.</t>
  </si>
  <si>
    <t>/news/diversity-workplace-improve-business/</t>
  </si>
  <si>
    <t>Exadel celebrates its first anniversary in Poland with a jazz theme: jazz analogies, jazz music, jazz museum</t>
  </si>
  <si>
    <t>/news/happy-first-exadel-poland/</t>
  </si>
  <si>
    <t>Mentorship is a low-risk, high-ROI practice that every technology company can integrate into their culture — so why is it not happening more?</t>
  </si>
  <si>
    <t>/news/power-mentorship-tech/</t>
  </si>
  <si>
    <t>Technology in healthcare hasn't quite reached the level of Star Trek's tricorder, but it's getting there in many different ways</t>
  </si>
  <si>
    <t>big data,industries,wearables</t>
  </si>
  <si>
    <t>/news/technology-advances-on-disease/</t>
  </si>
  <si>
    <t>What is blockchain? How has it developed so far? What next for blockchain?</t>
  </si>
  <si>
    <t>/news/beyond-bitcoin-understanding-blockchains-potential/</t>
  </si>
  <si>
    <t>Hacking is increasingly disruptive to businesses worldwide. Learn about the best practices to adopt so that personal information can remain safe and secure.</t>
  </si>
  <si>
    <t>information security</t>
  </si>
  <si>
    <t>/news/in-an-era-of-hacking/</t>
  </si>
  <si>
    <t>Don't just jump into block chain. Try it out in a project that has some business purpose.</t>
  </si>
  <si>
    <t>/news/block-chain-does-your-proof-of-concept-equal-success/</t>
  </si>
  <si>
    <t>Abstract for an IoT Agenda article on changes for developers working with the IoT Cloud</t>
  </si>
  <si>
    <t>/news/cloud-architecture-for-iot-knowledge-teamwork-key/</t>
  </si>
  <si>
    <t>Securtiy vs. convenience in financial services. Covering public clouds, open source APIs, multi-layered defense solutions, and biometrics.</t>
  </si>
  <si>
    <t>industries,information security</t>
  </si>
  <si>
    <t>/news/how-is-digital-security-affecting-financial-service/</t>
  </si>
  <si>
    <t>A look at the big underlying factors driving the disruptive changes coming in enterprise technology</t>
  </si>
  <si>
    <t>/news/six-seismic-shifts-driving-the-enterprise-tech-shake-up/</t>
  </si>
  <si>
    <t>Exadel evaluated Amazon Web Services (AWS) and Google Cloud Platform to help your organization decide which cloud service is best for your bottom line.</t>
  </si>
  <si>
    <t>Cloud</t>
  </si>
  <si>
    <t>/news/know-cloud-evaluating-amazon-web-services-aws-google-cloud-platform/</t>
  </si>
  <si>
    <t>Advancements in healthcare technology lead to efficiency and cost reduction</t>
  </si>
  <si>
    <t>/news/technology-helping-hurting-us-healthcare/</t>
  </si>
  <si>
    <t>As we look toward a future f fully connected cities, hospitals, and homes, Exadel explains why the role of the IoT developer is becoming ever more crucial.</t>
  </si>
  <si>
    <t>The Internet of Things is spreading. As a developer are you ready? 5 qualities you'll need.</t>
  </si>
  <si>
    <t>/news/how-to-be-an-internet-of-things-iot-developer-in-the-modern-age/</t>
  </si>
  <si>
    <t>Fima Katz</t>
  </si>
  <si>
    <t>Amadeus Consulting, a provider of innovative software strategy and development services in Boulder, Colorado becomes part of Exadel.</t>
  </si>
  <si>
    <t>Fima Katz, founder and CEO of Exadel reveals what lead up to teaming up with Amadeus Consulting and what's in store for the future</t>
  </si>
  <si>
    <t>leadership announcement</t>
  </si>
  <si>
    <t>/exadel-amadeus-are-teaming-up-to-push-technology-innovation/</t>
  </si>
  <si>
    <t>Beacons are a leading edge technology that combines sensors with geolocation and Bluetooth connectivity from smart phones to deliver notifications directly to users as they pass through the vicinity</t>
  </si>
  <si>
    <t xml:space="preserve">Beacons are transforming how companies interact with customers in the physical world. </t>
  </si>
  <si>
    <t>/news/what-are-beacons-and-why-do-they-matter-to-you/</t>
  </si>
  <si>
    <t>The universe of IoT devices is continuing to grow but, how will those devices connect to the wider world and each other?</t>
  </si>
  <si>
    <t>/news/iot-and-ipv6/</t>
  </si>
  <si>
    <t>Exadel recently passed an audit to be certified for its information security management system (ISMS) and received the formal ISO/IEC 27001:2013 certificate</t>
  </si>
  <si>
    <t>/news/iso-certifies-exadel-for-information-security/</t>
  </si>
  <si>
    <t>multiple</t>
  </si>
  <si>
    <t>category_count</t>
  </si>
  <si>
    <t>XF</t>
  </si>
  <si>
    <t>webinar</t>
  </si>
  <si>
    <t>web tools</t>
  </si>
  <si>
    <t>wearables</t>
  </si>
  <si>
    <t>version migration</t>
  </si>
  <si>
    <t>unit testing</t>
  </si>
  <si>
    <t>UI component library</t>
  </si>
  <si>
    <t>TouchUI</t>
  </si>
  <si>
    <t>Touch UI</t>
  </si>
  <si>
    <t>technologies</t>
  </si>
  <si>
    <t>tech interview</t>
  </si>
  <si>
    <t>tech history</t>
  </si>
  <si>
    <t>SQL2</t>
  </si>
  <si>
    <t>sorting</t>
  </si>
  <si>
    <t>Sling</t>
  </si>
  <si>
    <t>security</t>
  </si>
  <si>
    <t>ResourceResolver</t>
  </si>
  <si>
    <t>remote work tips</t>
  </si>
  <si>
    <t>qaautomation</t>
  </si>
  <si>
    <t>QA solutions</t>
  </si>
  <si>
    <t>QA framework</t>
  </si>
  <si>
    <t>QA best practices</t>
  </si>
  <si>
    <t>QA</t>
  </si>
  <si>
    <t>page replication</t>
  </si>
  <si>
    <t>OSGI</t>
  </si>
  <si>
    <t>news roundup</t>
  </si>
  <si>
    <t>mobile devlopment</t>
  </si>
  <si>
    <t>ML1</t>
  </si>
  <si>
    <t>Machine Learning</t>
  </si>
  <si>
    <t>linkslocalization</t>
  </si>
  <si>
    <t>Kubernetes</t>
  </si>
  <si>
    <t>Jira plug-in</t>
  </si>
  <si>
    <t>HTL</t>
  </si>
  <si>
    <t>hackathon</t>
  </si>
  <si>
    <t>Global Procurement Application</t>
  </si>
  <si>
    <t>Face recognition</t>
  </si>
  <si>
    <t>explain query tool</t>
  </si>
  <si>
    <t>experiencefragments</t>
  </si>
  <si>
    <t>exadel practices</t>
  </si>
  <si>
    <t>Exadel events</t>
  </si>
  <si>
    <t>Exadel Authoring Kit for AEM</t>
  </si>
  <si>
    <t>editable templates</t>
  </si>
  <si>
    <t>EasyABAC</t>
  </si>
  <si>
    <t>DT practice</t>
  </si>
  <si>
    <t>Digital Marketing Technology</t>
  </si>
  <si>
    <t>devops toolbox</t>
  </si>
  <si>
    <t>DevOps</t>
  </si>
  <si>
    <t>development tools</t>
  </si>
  <si>
    <t>data science</t>
  </si>
  <si>
    <t>CrossKube</t>
  </si>
  <si>
    <t>COVID-19 impact series</t>
  </si>
  <si>
    <t>COVID-19</t>
  </si>
  <si>
    <t>continuous integration</t>
  </si>
  <si>
    <t>contentfragments</t>
  </si>
  <si>
    <t>content migration</t>
  </si>
  <si>
    <t>Consul</t>
  </si>
  <si>
    <t>Computer Vision</t>
  </si>
  <si>
    <t>CompreFace</t>
  </si>
  <si>
    <t>code audit</t>
  </si>
  <si>
    <t>client solutions</t>
  </si>
  <si>
    <t>Classic to TouchUI migration</t>
  </si>
  <si>
    <t>Chrome extension</t>
  </si>
  <si>
    <t>CF</t>
  </si>
  <si>
    <t>Building Complex Components with AEM Authoring Toolkit</t>
  </si>
  <si>
    <t>bigdata</t>
  </si>
  <si>
    <t>author mode</t>
  </si>
  <si>
    <t>Ansible</t>
  </si>
  <si>
    <t>Agile practice</t>
  </si>
  <si>
    <t>AEMContext</t>
  </si>
  <si>
    <t>AEM tips</t>
  </si>
  <si>
    <t>AEM logs</t>
  </si>
  <si>
    <t>AEM Configuration</t>
  </si>
  <si>
    <t>AEM</t>
  </si>
  <si>
    <t>A Closer Look at Exadel Authoring Kit for AEM</t>
  </si>
  <si>
    <t>.Net</t>
  </si>
  <si>
    <t>tag_count</t>
  </si>
  <si>
    <t>year-month</t>
  </si>
  <si>
    <t>year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</si>
</sst>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mm\-dd"/>
  </numFmts>
  <fonts count="3" x14ac:knownFonts="1">
    <font>
      <sz val="11"/>
      <color theme="1"/>
      <name val="Calibri"/>
      <family val="2"/>
      <scheme val="minor"/>
    </font>
    <font>
      <b/>
      <sz val="11"/>
      <color theme="1"/>
      <name val="Calibri"/>
      <family val="2"/>
      <scheme val="minor"/>
    </font>
    <font>
      <u/>
      <sz val="11"/>
      <color rgb="FF0000FF"/>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4">
    <xf numFmtId="0" fontId="0" fillId="0" borderId="0" xfId="0"/>
    <xf numFmtId="0" fontId="1" fillId="0" borderId="0" xfId="0" applyFont="1" applyAlignment="1">
      <alignment horizontal="center"/>
    </xf>
    <xf numFmtId="0" fontId="2" fillId="0" borderId="0" xfId="0" applyFont="1"/>
    <xf numFmtId="164" fontId="0" fillId="0" borderId="0" xfId="0" applyNumberFormat="1"/>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340"/>
  <sheetViews>
    <sheetView tabSelected="1" workbookViewId="0">
      <selection activeCell="D1" activeCellId="2" sqref="A1 A1:A1048576 D1:D1048576"/>
    </sheetView>
  </sheetViews>
  <sheetFormatPr defaultRowHeight="15" x14ac:dyDescent="0.25"/>
  <cols>
    <col min="1" max="1" width="32.7109375" customWidth="1"/>
    <col min="4" max="6" width="20.7109375" style="3" customWidth="1"/>
  </cols>
  <sheetData>
    <row r="1" spans="1:12" s="1" customFormat="1" x14ac:dyDescent="0.25">
      <c r="A1" s="1" t="s">
        <v>0</v>
      </c>
      <c r="B1" s="1" t="s">
        <v>1</v>
      </c>
      <c r="C1" s="1" t="s">
        <v>2</v>
      </c>
      <c r="D1" s="1" t="s">
        <v>3</v>
      </c>
      <c r="E1" s="1" t="s">
        <v>1212</v>
      </c>
      <c r="F1" s="1" t="s">
        <v>1213</v>
      </c>
      <c r="G1" s="1" t="s">
        <v>4</v>
      </c>
      <c r="H1" s="1" t="s">
        <v>5</v>
      </c>
      <c r="I1" s="1" t="s">
        <v>6</v>
      </c>
      <c r="J1" s="1" t="s">
        <v>7</v>
      </c>
      <c r="K1" s="1" t="s">
        <v>8</v>
      </c>
      <c r="L1" s="1" t="s">
        <v>9</v>
      </c>
    </row>
    <row r="2" spans="1:12" x14ac:dyDescent="0.25">
      <c r="A2" s="2" t="str">
        <f>HYPERLINK("https://exadel.com/news/exadel-aquired-leading-fintech-provider-cpqi","Exadel Aquired Leading FinTech Provider CPQi")</f>
        <v>Exadel Aquired Leading FinTech Provider CPQi</v>
      </c>
      <c r="B2" s="2" t="str">
        <f>HYPERLINK("https://exadel.com//wp-admin/post.php?post=206999&amp;action=edit","edit")</f>
        <v>edit</v>
      </c>
      <c r="C2" t="s">
        <v>10</v>
      </c>
      <c r="D2" s="3">
        <v>44743</v>
      </c>
      <c r="E2" s="3" t="str">
        <f>TEXT(D2,"YY-MM")</f>
        <v>22-07</v>
      </c>
      <c r="F2" s="3" t="str">
        <f>TEXT(D2,"YY")</f>
        <v>22</v>
      </c>
      <c r="G2" t="s">
        <v>11</v>
      </c>
      <c r="I2" t="s">
        <v>12</v>
      </c>
      <c r="J2" t="s">
        <v>13</v>
      </c>
      <c r="K2" t="s">
        <v>14</v>
      </c>
      <c r="L2" t="s">
        <v>15</v>
      </c>
    </row>
    <row r="3" spans="1:12" x14ac:dyDescent="0.25">
      <c r="A3" s="2" t="str">
        <f>HYPERLINK("https://exadel.com/news/how-to-choose-your-content-marketing-strategies","How to Choose Your Content Marketing Strategies")</f>
        <v>How to Choose Your Content Marketing Strategies</v>
      </c>
      <c r="B3" s="2" t="str">
        <f>HYPERLINK("https://exadel.com//wp-admin/post.php?post=206991&amp;action=edit","edit")</f>
        <v>edit</v>
      </c>
      <c r="C3" t="s">
        <v>16</v>
      </c>
      <c r="D3" s="3">
        <v>44742</v>
      </c>
      <c r="E3" s="3" t="str">
        <f>TEXT(D3,"YY-MM")</f>
        <v>22-06</v>
      </c>
      <c r="F3" s="3" t="str">
        <f t="shared" ref="F3:F66" si="0">TEXT(D3,"YY")</f>
        <v>22</v>
      </c>
      <c r="G3" t="s">
        <v>17</v>
      </c>
      <c r="I3" t="s">
        <v>18</v>
      </c>
      <c r="J3" t="s">
        <v>19</v>
      </c>
      <c r="K3" t="s">
        <v>20</v>
      </c>
      <c r="L3" t="s">
        <v>21</v>
      </c>
    </row>
    <row r="4" spans="1:12" x14ac:dyDescent="0.25">
      <c r="A4" s="2" t="str">
        <f>HYPERLINK("https://exadel.com/news/exadel-authoring-kit-aem-tool-with-impact","Exadel Authoring Kit: AEM Tool with Impact")</f>
        <v>Exadel Authoring Kit: AEM Tool with Impact</v>
      </c>
      <c r="B4" s="2" t="str">
        <f>HYPERLINK("https://exadel.com//wp-admin/post.php?post=206947&amp;action=edit","edit")</f>
        <v>edit</v>
      </c>
      <c r="C4" t="s">
        <v>22</v>
      </c>
      <c r="D4" s="3">
        <v>44740</v>
      </c>
      <c r="E4" s="3" t="str">
        <f t="shared" ref="E4:E67" si="1">TEXT(D4,"YY-MM")</f>
        <v>22-06</v>
      </c>
      <c r="F4" s="3" t="str">
        <f t="shared" si="0"/>
        <v>22</v>
      </c>
      <c r="G4" t="s">
        <v>23</v>
      </c>
      <c r="I4" t="s">
        <v>24</v>
      </c>
      <c r="J4" t="s">
        <v>19</v>
      </c>
      <c r="K4" t="s">
        <v>25</v>
      </c>
      <c r="L4" t="s">
        <v>26</v>
      </c>
    </row>
    <row r="5" spans="1:12" x14ac:dyDescent="0.25">
      <c r="A5" s="2" t="str">
        <f>HYPERLINK("https://exadel.com/news/different-types-of-ml-bias-and-ways-to-detect-it","Different Types of ML Bias and Ways to Detect it")</f>
        <v>Different Types of ML Bias and Ways to Detect it</v>
      </c>
      <c r="B5" s="2" t="str">
        <f>HYPERLINK("https://exadel.com//wp-admin/post.php?post=206896&amp;action=edit","edit")</f>
        <v>edit</v>
      </c>
      <c r="C5" t="s">
        <v>27</v>
      </c>
      <c r="D5" s="3">
        <v>44734</v>
      </c>
      <c r="E5" s="3" t="str">
        <f t="shared" si="1"/>
        <v>22-06</v>
      </c>
      <c r="F5" s="3" t="str">
        <f t="shared" si="0"/>
        <v>22</v>
      </c>
      <c r="G5" t="s">
        <v>28</v>
      </c>
      <c r="I5" t="s">
        <v>29</v>
      </c>
      <c r="J5" t="s">
        <v>19</v>
      </c>
      <c r="K5" t="s">
        <v>30</v>
      </c>
      <c r="L5" t="s">
        <v>31</v>
      </c>
    </row>
    <row r="6" spans="1:12" x14ac:dyDescent="0.25">
      <c r="A6" s="2" t="str">
        <f>HYPERLINK("https://exadel.com/news/evolution-of-a-scrum-master","Evolution of a Scrum Master")</f>
        <v>Evolution of a Scrum Master</v>
      </c>
      <c r="B6" s="2" t="str">
        <f>HYPERLINK("https://exadel.com//wp-admin/post.php?post=206907&amp;action=edit","edit")</f>
        <v>edit</v>
      </c>
      <c r="C6" t="s">
        <v>32</v>
      </c>
      <c r="D6" s="3">
        <v>44734</v>
      </c>
      <c r="E6" s="3" t="str">
        <f t="shared" si="1"/>
        <v>22-06</v>
      </c>
      <c r="F6" s="3" t="str">
        <f t="shared" si="0"/>
        <v>22</v>
      </c>
      <c r="G6" t="s">
        <v>33</v>
      </c>
      <c r="I6" t="s">
        <v>34</v>
      </c>
      <c r="J6" t="s">
        <v>19</v>
      </c>
      <c r="K6" t="s">
        <v>35</v>
      </c>
      <c r="L6" t="s">
        <v>36</v>
      </c>
    </row>
    <row r="7" spans="1:12" x14ac:dyDescent="0.25">
      <c r="A7" s="2" t="str">
        <f>HYPERLINK("https://exadel.com/news/from-data-science-to-value-free-data-science-webinar","From Data Science to Value: Free Data Science Webinar")</f>
        <v>From Data Science to Value: Free Data Science Webinar</v>
      </c>
      <c r="B7" s="2" t="str">
        <f>HYPERLINK("https://exadel.com//wp-admin/post.php?post=206874&amp;action=edit","edit")</f>
        <v>edit</v>
      </c>
      <c r="C7" t="s">
        <v>10</v>
      </c>
      <c r="D7" s="3">
        <v>44732</v>
      </c>
      <c r="E7" s="3" t="str">
        <f t="shared" si="1"/>
        <v>22-06</v>
      </c>
      <c r="F7" s="3" t="str">
        <f t="shared" si="0"/>
        <v>22</v>
      </c>
      <c r="G7" t="s">
        <v>37</v>
      </c>
      <c r="I7" t="s">
        <v>38</v>
      </c>
      <c r="J7" t="s">
        <v>19</v>
      </c>
      <c r="K7" t="s">
        <v>39</v>
      </c>
      <c r="L7" t="s">
        <v>40</v>
      </c>
    </row>
    <row r="8" spans="1:12" x14ac:dyDescent="0.25">
      <c r="A8" s="2" t="str">
        <f>HYPERLINK("https://exadel.com/news/top-10-ai-development-and-implementation-challenges","Top 10 AI Development and Implementation Challenges")</f>
        <v>Top 10 AI Development and Implementation Challenges</v>
      </c>
      <c r="B8" s="2" t="str">
        <f>HYPERLINK("https://exadel.com//wp-admin/post.php?post=206758&amp;action=edit","edit")</f>
        <v>edit</v>
      </c>
      <c r="C8" t="s">
        <v>27</v>
      </c>
      <c r="D8" s="3">
        <v>44718</v>
      </c>
      <c r="E8" s="3" t="str">
        <f t="shared" si="1"/>
        <v>22-06</v>
      </c>
      <c r="F8" s="3" t="str">
        <f t="shared" si="0"/>
        <v>22</v>
      </c>
      <c r="G8" t="s">
        <v>41</v>
      </c>
      <c r="I8" t="s">
        <v>29</v>
      </c>
      <c r="J8" t="s">
        <v>42</v>
      </c>
      <c r="K8" t="s">
        <v>43</v>
      </c>
      <c r="L8" t="s">
        <v>44</v>
      </c>
    </row>
    <row r="9" spans="1:12" x14ac:dyDescent="0.25">
      <c r="A9" s="2" t="str">
        <f>HYPERLINK("https://exadel.com/news/appery.io-unveils-a-new-and-improved-low-code-testing-app-and-a-live-debug-feature","Appery.io Unveils a New and Improved Low-Code Testing App and a Live Debug Feature")</f>
        <v>Appery.io Unveils a New and Improved Low-Code Testing App and a Live Debug Feature</v>
      </c>
      <c r="B9" s="2" t="str">
        <f>HYPERLINK("https://exadel.com//wp-admin/post.php?post=206749&amp;action=edit","edit")</f>
        <v>edit</v>
      </c>
      <c r="C9" t="s">
        <v>10</v>
      </c>
      <c r="D9" s="3">
        <v>44715</v>
      </c>
      <c r="E9" s="3" t="str">
        <f t="shared" si="1"/>
        <v>22-06</v>
      </c>
      <c r="F9" s="3" t="str">
        <f t="shared" si="0"/>
        <v>22</v>
      </c>
      <c r="G9" t="s">
        <v>45</v>
      </c>
      <c r="I9" t="s">
        <v>46</v>
      </c>
      <c r="J9" t="s">
        <v>13</v>
      </c>
      <c r="K9" t="s">
        <v>47</v>
      </c>
      <c r="L9" t="s">
        <v>48</v>
      </c>
    </row>
    <row r="10" spans="1:12" x14ac:dyDescent="0.25">
      <c r="A10" s="2" t="str">
        <f>HYPERLINK("https://exadel.com/news/why-is-social-media-important-in-promoting-your-b2b-technology-companys-services","Why is Social Media Important In Promoting Your B2B Technology Company’s Services?")</f>
        <v>Why is Social Media Important In Promoting Your B2B Technology Company’s Services?</v>
      </c>
      <c r="B10" s="2" t="str">
        <f>HYPERLINK("https://exadel.com//wp-admin/post.php?post=206677&amp;action=edit","edit")</f>
        <v>edit</v>
      </c>
      <c r="C10" t="s">
        <v>16</v>
      </c>
      <c r="D10" s="3">
        <v>44708</v>
      </c>
      <c r="E10" s="3" t="str">
        <f t="shared" si="1"/>
        <v>22-05</v>
      </c>
      <c r="F10" s="3" t="str">
        <f t="shared" si="0"/>
        <v>22</v>
      </c>
      <c r="G10" t="s">
        <v>49</v>
      </c>
      <c r="I10" t="s">
        <v>50</v>
      </c>
      <c r="J10" t="s">
        <v>19</v>
      </c>
      <c r="K10" t="s">
        <v>51</v>
      </c>
      <c r="L10" t="s">
        <v>52</v>
      </c>
    </row>
    <row r="11" spans="1:12" x14ac:dyDescent="0.25">
      <c r="A11" s="2" t="str">
        <f>HYPERLINK("https://exadel.com/news/ai-implementation-what-does-it-take-to-adopt-artificial-intelligence-in-business","AI Implementation: What Does It Take to Adopt Artificial Intelligence in Business?")</f>
        <v>AI Implementation: What Does It Take to Adopt Artificial Intelligence in Business?</v>
      </c>
      <c r="B11" s="2" t="str">
        <f>HYPERLINK("https://exadel.com//wp-admin/post.php?post=206672&amp;action=edit","edit")</f>
        <v>edit</v>
      </c>
      <c r="C11" t="s">
        <v>27</v>
      </c>
      <c r="D11" s="3">
        <v>44707</v>
      </c>
      <c r="E11" s="3" t="str">
        <f t="shared" si="1"/>
        <v>22-05</v>
      </c>
      <c r="F11" s="3" t="str">
        <f t="shared" si="0"/>
        <v>22</v>
      </c>
      <c r="G11" t="s">
        <v>53</v>
      </c>
      <c r="I11" t="s">
        <v>54</v>
      </c>
      <c r="J11" t="s">
        <v>42</v>
      </c>
      <c r="K11" t="s">
        <v>30</v>
      </c>
      <c r="L11" t="s">
        <v>55</v>
      </c>
    </row>
    <row r="12" spans="1:12" x14ac:dyDescent="0.25">
      <c r="A12" s="2" t="str">
        <f>HYPERLINK("https://exadel.com/news/the-latest-content-marketing-trends-for-2022","The Latest Content Marketing Trends for 2022")</f>
        <v>The Latest Content Marketing Trends for 2022</v>
      </c>
      <c r="B12" s="2" t="str">
        <f>HYPERLINK("https://exadel.com//wp-admin/post.php?post=206580&amp;action=edit","edit")</f>
        <v>edit</v>
      </c>
      <c r="C12" t="s">
        <v>16</v>
      </c>
      <c r="D12" s="3">
        <v>44698</v>
      </c>
      <c r="E12" s="3" t="str">
        <f t="shared" si="1"/>
        <v>22-05</v>
      </c>
      <c r="F12" s="3" t="str">
        <f t="shared" si="0"/>
        <v>22</v>
      </c>
      <c r="G12" t="s">
        <v>56</v>
      </c>
      <c r="I12" t="s">
        <v>57</v>
      </c>
      <c r="J12" t="s">
        <v>19</v>
      </c>
      <c r="K12" t="s">
        <v>51</v>
      </c>
      <c r="L12" t="s">
        <v>58</v>
      </c>
    </row>
    <row r="13" spans="1:12" x14ac:dyDescent="0.25">
      <c r="A13" s="2" t="str">
        <f>HYPERLINK("https://exadel.com/news/exadel-is-conquering-europe-the-polish-branch-to-hire-over-2000-it-specialists","Exadel is Conquering Europe: &lt;br&gt; The Polish Branch to Hire over 2000 IT Specialists")</f>
        <v>Exadel is Conquering Europe: &lt;br&gt; The Polish Branch to Hire over 2000 IT Specialists</v>
      </c>
      <c r="B13" s="2" t="str">
        <f>HYPERLINK("https://exadel.com//wp-admin/post.php?post=206532&amp;action=edit","edit")</f>
        <v>edit</v>
      </c>
      <c r="C13" t="s">
        <v>10</v>
      </c>
      <c r="D13" s="3">
        <v>44692</v>
      </c>
      <c r="E13" s="3" t="str">
        <f t="shared" si="1"/>
        <v>22-05</v>
      </c>
      <c r="F13" s="3" t="str">
        <f t="shared" si="0"/>
        <v>22</v>
      </c>
      <c r="G13" t="s">
        <v>59</v>
      </c>
      <c r="I13" t="s">
        <v>60</v>
      </c>
      <c r="J13" t="s">
        <v>13</v>
      </c>
      <c r="K13" t="s">
        <v>61</v>
      </c>
      <c r="L13" t="s">
        <v>62</v>
      </c>
    </row>
    <row r="14" spans="1:12" x14ac:dyDescent="0.25">
      <c r="A14" s="2" t="str">
        <f>HYPERLINK("https://exadel.com/news/the-new-compreface-version-release","The new CompreFace 1.0 version release")</f>
        <v>The new CompreFace 1.0 version release</v>
      </c>
      <c r="B14" s="2" t="str">
        <f>HYPERLINK("https://exadel.com//wp-admin/post.php?post=206500&amp;action=edit","edit")</f>
        <v>edit</v>
      </c>
      <c r="C14" t="s">
        <v>10</v>
      </c>
      <c r="D14" s="3">
        <v>44686</v>
      </c>
      <c r="E14" s="3" t="str">
        <f t="shared" si="1"/>
        <v>22-05</v>
      </c>
      <c r="F14" s="3" t="str">
        <f t="shared" si="0"/>
        <v>22</v>
      </c>
      <c r="G14" t="s">
        <v>63</v>
      </c>
      <c r="I14" t="s">
        <v>64</v>
      </c>
      <c r="J14" t="s">
        <v>13</v>
      </c>
      <c r="K14" t="s">
        <v>65</v>
      </c>
      <c r="L14" t="s">
        <v>66</v>
      </c>
    </row>
    <row r="15" spans="1:12" x14ac:dyDescent="0.25">
      <c r="A15" s="2" t="str">
        <f>HYPERLINK("https://exadel.com/news/compreface-is-now-available-on-aws-marketplace","CompreFace is now available on AWS marketplace")</f>
        <v>CompreFace is now available on AWS marketplace</v>
      </c>
      <c r="B15" s="2" t="str">
        <f>HYPERLINK("https://exadel.com//wp-admin/post.php?post=206483&amp;action=edit","edit")</f>
        <v>edit</v>
      </c>
      <c r="C15" t="s">
        <v>10</v>
      </c>
      <c r="D15" s="3">
        <v>44680</v>
      </c>
      <c r="E15" s="3" t="str">
        <f t="shared" si="1"/>
        <v>22-04</v>
      </c>
      <c r="F15" s="3" t="str">
        <f t="shared" si="0"/>
        <v>22</v>
      </c>
      <c r="G15" t="s">
        <v>67</v>
      </c>
      <c r="I15" t="s">
        <v>68</v>
      </c>
      <c r="J15" t="s">
        <v>13</v>
      </c>
      <c r="K15" t="s">
        <v>65</v>
      </c>
      <c r="L15" t="s">
        <v>69</v>
      </c>
    </row>
    <row r="16" spans="1:12" x14ac:dyDescent="0.25">
      <c r="A16" s="2" t="str">
        <f>HYPERLINK("https://exadel.com/news/appery.io-mobile-app-development-so-simple-a-child-can-and-has-done-it","Appery.io - Mobile App Development so Simple, A Child Can (and Has) Done It")</f>
        <v>Appery.io - Mobile App Development so Simple, A Child Can (and Has) Done It</v>
      </c>
      <c r="B16" s="2" t="str">
        <f>HYPERLINK("https://exadel.com//wp-admin/post.php?post=206453&amp;action=edit","edit")</f>
        <v>edit</v>
      </c>
      <c r="C16" t="s">
        <v>10</v>
      </c>
      <c r="D16" s="3">
        <v>44679</v>
      </c>
      <c r="E16" s="3" t="str">
        <f t="shared" si="1"/>
        <v>22-04</v>
      </c>
      <c r="F16" s="3" t="str">
        <f t="shared" si="0"/>
        <v>22</v>
      </c>
      <c r="G16" t="s">
        <v>70</v>
      </c>
      <c r="I16" t="s">
        <v>71</v>
      </c>
      <c r="J16" t="s">
        <v>19</v>
      </c>
      <c r="K16" t="s">
        <v>72</v>
      </c>
      <c r="L16" t="s">
        <v>73</v>
      </c>
    </row>
    <row r="17" spans="1:12" x14ac:dyDescent="0.25">
      <c r="A17" s="2" t="str">
        <f>HYPERLINK("https://exadel.com/news/top-15-tips-for-effective-content-writing","Top 15 Tips for Effective Content Writing")</f>
        <v>Top 15 Tips for Effective Content Writing</v>
      </c>
      <c r="B17" s="2" t="str">
        <f>HYPERLINK("https://exadel.com//wp-admin/post.php?post=206395&amp;action=edit","edit")</f>
        <v>edit</v>
      </c>
      <c r="C17" t="s">
        <v>16</v>
      </c>
      <c r="D17" s="3">
        <v>44676</v>
      </c>
      <c r="E17" s="3" t="str">
        <f t="shared" si="1"/>
        <v>22-04</v>
      </c>
      <c r="F17" s="3" t="str">
        <f t="shared" si="0"/>
        <v>22</v>
      </c>
      <c r="G17" t="s">
        <v>74</v>
      </c>
      <c r="I17" t="s">
        <v>75</v>
      </c>
      <c r="J17" t="s">
        <v>19</v>
      </c>
      <c r="K17" t="s">
        <v>51</v>
      </c>
      <c r="L17" t="s">
        <v>76</v>
      </c>
    </row>
    <row r="18" spans="1:12" x14ac:dyDescent="0.25">
      <c r="A18" s="2" t="str">
        <f>HYPERLINK("https://exadel.com/news/use-cases-for-facial-recognition-in-business","Use Cases for Facial Recognition in Business")</f>
        <v>Use Cases for Facial Recognition in Business</v>
      </c>
      <c r="B18" s="2" t="str">
        <f>HYPERLINK("https://exadel.com//wp-admin/post.php?post=206359&amp;action=edit","edit")</f>
        <v>edit</v>
      </c>
      <c r="C18" t="s">
        <v>27</v>
      </c>
      <c r="D18" s="3">
        <v>44672</v>
      </c>
      <c r="E18" s="3" t="str">
        <f t="shared" si="1"/>
        <v>22-04</v>
      </c>
      <c r="F18" s="3" t="str">
        <f t="shared" si="0"/>
        <v>22</v>
      </c>
      <c r="G18" t="s">
        <v>77</v>
      </c>
      <c r="I18" t="s">
        <v>78</v>
      </c>
      <c r="J18" t="s">
        <v>19</v>
      </c>
      <c r="K18" t="s">
        <v>79</v>
      </c>
      <c r="L18" t="s">
        <v>80</v>
      </c>
    </row>
    <row r="19" spans="1:12" x14ac:dyDescent="0.25">
      <c r="A19" s="2" t="str">
        <f>HYPERLINK("https://exadel.com/news/exadel-adds-global-development-engineering-and-consulting-talent-in-latin-america","Exadel Adds Global Development, Engineering and Consulting Talent in Latin America")</f>
        <v>Exadel Adds Global Development, Engineering and Consulting Talent in Latin America</v>
      </c>
      <c r="B19" s="2" t="str">
        <f>HYPERLINK("https://exadel.com//wp-admin/post.php?post=206355&amp;action=edit","edit")</f>
        <v>edit</v>
      </c>
      <c r="C19" t="s">
        <v>10</v>
      </c>
      <c r="D19" s="3">
        <v>44671</v>
      </c>
      <c r="E19" s="3" t="str">
        <f t="shared" si="1"/>
        <v>22-04</v>
      </c>
      <c r="F19" s="3" t="str">
        <f t="shared" si="0"/>
        <v>22</v>
      </c>
      <c r="G19" t="s">
        <v>81</v>
      </c>
      <c r="I19" t="s">
        <v>82</v>
      </c>
      <c r="J19" t="s">
        <v>13</v>
      </c>
      <c r="K19" t="s">
        <v>61</v>
      </c>
      <c r="L19" t="s">
        <v>83</v>
      </c>
    </row>
    <row r="20" spans="1:12" x14ac:dyDescent="0.25">
      <c r="A20" s="2" t="str">
        <f>HYPERLINK("https://exadel.com/news/aem-sling-models-and-the-exadel-authoring-kit-achieve-more-with-less","AEM Sling Models and the Exadel Authoring Kit: Achieve More with Less")</f>
        <v>AEM Sling Models and the Exadel Authoring Kit: Achieve More with Less</v>
      </c>
      <c r="B20" s="2" t="str">
        <f>HYPERLINK("https://exadel.com//wp-admin/post.php?post=206333&amp;action=edit","edit")</f>
        <v>edit</v>
      </c>
      <c r="C20" t="s">
        <v>22</v>
      </c>
      <c r="D20" s="3">
        <v>44670</v>
      </c>
      <c r="E20" s="3" t="str">
        <f t="shared" si="1"/>
        <v>22-04</v>
      </c>
      <c r="F20" s="3" t="str">
        <f t="shared" si="0"/>
        <v>22</v>
      </c>
      <c r="G20" t="s">
        <v>84</v>
      </c>
      <c r="I20" t="s">
        <v>85</v>
      </c>
      <c r="J20" t="s">
        <v>19</v>
      </c>
      <c r="K20" t="s">
        <v>86</v>
      </c>
      <c r="L20" t="s">
        <v>87</v>
      </c>
    </row>
    <row r="21" spans="1:12" x14ac:dyDescent="0.25">
      <c r="A21" s="2" t="str">
        <f>HYPERLINK("https://exadel.com/news/test-estimation-techniques-in-software-testing","Test Estimation Techniques in Software Testing")</f>
        <v>Test Estimation Techniques in Software Testing</v>
      </c>
      <c r="B21" s="2" t="str">
        <f>HYPERLINK("https://exadel.com//wp-admin/post.php?post=206181&amp;action=edit","edit")</f>
        <v>edit</v>
      </c>
      <c r="C21" t="s">
        <v>88</v>
      </c>
      <c r="D21" s="3">
        <v>44657</v>
      </c>
      <c r="E21" s="3" t="str">
        <f t="shared" si="1"/>
        <v>22-04</v>
      </c>
      <c r="F21" s="3" t="str">
        <f t="shared" si="0"/>
        <v>22</v>
      </c>
      <c r="G21" t="s">
        <v>89</v>
      </c>
      <c r="I21" t="s">
        <v>90</v>
      </c>
      <c r="J21" t="s">
        <v>19</v>
      </c>
      <c r="K21" t="s">
        <v>91</v>
      </c>
      <c r="L21" t="s">
        <v>92</v>
      </c>
    </row>
    <row r="22" spans="1:12" x14ac:dyDescent="0.25">
      <c r="A22" s="2" t="str">
        <f>HYPERLINK("https://exadel.com/news/aem-analytics-sending-original-field-values-in-locales.-part-2","AEM Analytics: Sending Original Field Values in Locales. Part 2")</f>
        <v>AEM Analytics: Sending Original Field Values in Locales. Part 2</v>
      </c>
      <c r="B22" s="2" t="str">
        <f>HYPERLINK("https://exadel.com//wp-admin/post.php?post=206119&amp;action=edit","edit")</f>
        <v>edit</v>
      </c>
      <c r="C22" t="s">
        <v>22</v>
      </c>
      <c r="D22" s="3">
        <v>44650</v>
      </c>
      <c r="E22" s="3" t="str">
        <f t="shared" si="1"/>
        <v>22-03</v>
      </c>
      <c r="F22" s="3" t="str">
        <f t="shared" si="0"/>
        <v>22</v>
      </c>
      <c r="G22" t="s">
        <v>93</v>
      </c>
      <c r="I22" t="s">
        <v>94</v>
      </c>
      <c r="J22" t="s">
        <v>19</v>
      </c>
      <c r="K22" t="s">
        <v>95</v>
      </c>
      <c r="L22" t="s">
        <v>96</v>
      </c>
    </row>
    <row r="23" spans="1:12" x14ac:dyDescent="0.25">
      <c r="A23" s="2" t="str">
        <f>HYPERLINK("https://exadel.com/news/exadel-celebrates-the-first-anniversary-of-its-tbilisi-branch","Exadel Celebrates &lt;br&gt;the First Anniversary of its Tbilisi Branch")</f>
        <v>Exadel Celebrates &lt;br&gt;the First Anniversary of its Tbilisi Branch</v>
      </c>
      <c r="B23" s="2" t="str">
        <f>HYPERLINK("https://exadel.com//wp-admin/post.php?post=206096&amp;action=edit","edit")</f>
        <v>edit</v>
      </c>
      <c r="C23" t="s">
        <v>10</v>
      </c>
      <c r="D23" s="3">
        <v>44649</v>
      </c>
      <c r="E23" s="3" t="str">
        <f t="shared" si="1"/>
        <v>22-03</v>
      </c>
      <c r="F23" s="3" t="str">
        <f t="shared" si="0"/>
        <v>22</v>
      </c>
      <c r="G23" t="s">
        <v>97</v>
      </c>
      <c r="I23" t="s">
        <v>98</v>
      </c>
      <c r="J23" t="s">
        <v>13</v>
      </c>
      <c r="K23" t="s">
        <v>61</v>
      </c>
      <c r="L23" t="s">
        <v>99</v>
      </c>
    </row>
    <row r="24" spans="1:12" x14ac:dyDescent="0.25">
      <c r="A24" s="2" t="str">
        <f>HYPERLINK("https://exadel.com/news/exadel-showcases-new-digital-marketing-solutions-at-adobe-summit-2022","Exadel Showcases New Digital Marketing Solutions at Adobe Summit 2022")</f>
        <v>Exadel Showcases New Digital Marketing Solutions at Adobe Summit 2022</v>
      </c>
      <c r="B24" s="2" t="str">
        <f>HYPERLINK("https://exadel.com//wp-admin/post.php?post=205960&amp;action=edit","edit")</f>
        <v>edit</v>
      </c>
      <c r="C24" t="s">
        <v>10</v>
      </c>
      <c r="D24" s="3">
        <v>44630</v>
      </c>
      <c r="E24" s="3" t="str">
        <f t="shared" si="1"/>
        <v>22-03</v>
      </c>
      <c r="F24" s="3" t="str">
        <f t="shared" si="0"/>
        <v>22</v>
      </c>
      <c r="G24" t="s">
        <v>100</v>
      </c>
      <c r="I24" t="s">
        <v>101</v>
      </c>
      <c r="J24" t="s">
        <v>19</v>
      </c>
      <c r="K24" t="s">
        <v>102</v>
      </c>
      <c r="L24" t="s">
        <v>103</v>
      </c>
    </row>
    <row r="25" spans="1:12" x14ac:dyDescent="0.25">
      <c r="A25" s="2" t="str">
        <f>HYPERLINK("https://exadel.com/news/service-accelerators-help-to-grow-tech-talent","Service Accelerators Help To Grow Tech Talent")</f>
        <v>Service Accelerators Help To Grow Tech Talent</v>
      </c>
      <c r="B25" s="2" t="str">
        <f>HYPERLINK("https://exadel.com//wp-admin/post.php?post=205891&amp;action=edit","edit")</f>
        <v>edit</v>
      </c>
      <c r="C25" t="s">
        <v>104</v>
      </c>
      <c r="D25" s="3">
        <v>44621</v>
      </c>
      <c r="E25" s="3" t="str">
        <f t="shared" si="1"/>
        <v>22-03</v>
      </c>
      <c r="F25" s="3" t="str">
        <f t="shared" si="0"/>
        <v>22</v>
      </c>
      <c r="G25" t="s">
        <v>105</v>
      </c>
      <c r="I25" t="s">
        <v>106</v>
      </c>
      <c r="J25" t="s">
        <v>107</v>
      </c>
      <c r="K25" t="s">
        <v>108</v>
      </c>
      <c r="L25" t="s">
        <v>109</v>
      </c>
    </row>
    <row r="26" spans="1:12" x14ac:dyDescent="0.25">
      <c r="A26" s="2" t="str">
        <f>HYPERLINK("https://exadel.com/news/top-performing-content-marketing-techniques-for-it-firms-beyond-blogging","Top-Performing Content Marketing Techniques for IT Firms Beyond Blogging")</f>
        <v>Top-Performing Content Marketing Techniques for IT Firms Beyond Blogging</v>
      </c>
      <c r="B26" s="2" t="str">
        <f>HYPERLINK("https://exadel.com//wp-admin/post.php?post=205883&amp;action=edit","edit")</f>
        <v>edit</v>
      </c>
      <c r="C26" t="s">
        <v>10</v>
      </c>
      <c r="D26" s="3">
        <v>44620</v>
      </c>
      <c r="E26" s="3" t="str">
        <f t="shared" si="1"/>
        <v>22-02</v>
      </c>
      <c r="F26" s="3" t="str">
        <f t="shared" si="0"/>
        <v>22</v>
      </c>
      <c r="G26" t="s">
        <v>110</v>
      </c>
      <c r="I26" t="s">
        <v>111</v>
      </c>
      <c r="J26" t="s">
        <v>19</v>
      </c>
      <c r="K26" t="s">
        <v>51</v>
      </c>
      <c r="L26" t="s">
        <v>112</v>
      </c>
    </row>
    <row r="27" spans="1:12" x14ac:dyDescent="0.25">
      <c r="A27" s="2" t="str">
        <f>HYPERLINK("https://exadel.com/news/creative-writing-and-content-writing-compared","Creative Writing and Content Writing Compared")</f>
        <v>Creative Writing and Content Writing Compared</v>
      </c>
      <c r="B27" s="2" t="str">
        <f>HYPERLINK("https://exadel.com//wp-admin/post.php?post=205880&amp;action=edit","edit")</f>
        <v>edit</v>
      </c>
      <c r="C27" t="s">
        <v>10</v>
      </c>
      <c r="D27" s="3">
        <v>44617</v>
      </c>
      <c r="E27" s="3" t="str">
        <f t="shared" si="1"/>
        <v>22-02</v>
      </c>
      <c r="F27" s="3" t="str">
        <f t="shared" si="0"/>
        <v>22</v>
      </c>
      <c r="G27" t="s">
        <v>113</v>
      </c>
      <c r="I27" t="s">
        <v>114</v>
      </c>
      <c r="J27" t="s">
        <v>19</v>
      </c>
      <c r="K27" t="s">
        <v>51</v>
      </c>
      <c r="L27" t="s">
        <v>115</v>
      </c>
    </row>
    <row r="28" spans="1:12" x14ac:dyDescent="0.25">
      <c r="A28" s="2" t="str">
        <f>HYPERLINK("https://exadel.com/news/how-to-prepare-for-a-scrum-master-interview","How to Prepare for a Scrum Master Interview")</f>
        <v>How to Prepare for a Scrum Master Interview</v>
      </c>
      <c r="B28" s="2" t="str">
        <f>HYPERLINK("https://exadel.com//wp-admin/post.php?post=205805&amp;action=edit","edit")</f>
        <v>edit</v>
      </c>
      <c r="C28" t="s">
        <v>32</v>
      </c>
      <c r="D28" s="3">
        <v>44614</v>
      </c>
      <c r="E28" s="3" t="str">
        <f t="shared" si="1"/>
        <v>22-02</v>
      </c>
      <c r="F28" s="3" t="str">
        <f t="shared" si="0"/>
        <v>22</v>
      </c>
      <c r="G28" t="s">
        <v>116</v>
      </c>
      <c r="I28" t="s">
        <v>117</v>
      </c>
      <c r="J28" t="s">
        <v>107</v>
      </c>
      <c r="K28" t="s">
        <v>35</v>
      </c>
      <c r="L28" t="s">
        <v>118</v>
      </c>
    </row>
    <row r="29" spans="1:12" x14ac:dyDescent="0.25">
      <c r="A29" s="2" t="str">
        <f>HYPERLINK("https://exadel.com/news/aem-analytics-sending-original-field-values-in-locales.-part-1","AEM Analytics: Sending Original Field Values in Locales. Part 1")</f>
        <v>AEM Analytics: Sending Original Field Values in Locales. Part 1</v>
      </c>
      <c r="B29" s="2" t="str">
        <f>HYPERLINK("https://exadel.com//wp-admin/post.php?post=205727&amp;action=edit","edit")</f>
        <v>edit</v>
      </c>
      <c r="C29" t="s">
        <v>22</v>
      </c>
      <c r="D29" s="3">
        <v>44613</v>
      </c>
      <c r="E29" s="3" t="str">
        <f t="shared" si="1"/>
        <v>22-02</v>
      </c>
      <c r="F29" s="3" t="str">
        <f t="shared" si="0"/>
        <v>22</v>
      </c>
      <c r="G29" t="s">
        <v>119</v>
      </c>
      <c r="I29" t="s">
        <v>120</v>
      </c>
      <c r="J29" t="s">
        <v>19</v>
      </c>
      <c r="K29" t="s">
        <v>95</v>
      </c>
      <c r="L29" t="s">
        <v>121</v>
      </c>
    </row>
    <row r="30" spans="1:12" x14ac:dyDescent="0.25">
      <c r="A30" s="2" t="str">
        <f>HYPERLINK("https://exadel.com/news/how-to-manage-cultural-differences-at-work-tips-from-exadel","How to Manage Cultural Differences at Work: Tips from Exadel")</f>
        <v>How to Manage Cultural Differences at Work: Tips from Exadel</v>
      </c>
      <c r="B30" s="2" t="str">
        <f>HYPERLINK("https://exadel.com//wp-admin/post.php?post=205702&amp;action=edit","edit")</f>
        <v>edit</v>
      </c>
      <c r="C30" t="s">
        <v>32</v>
      </c>
      <c r="D30" s="3">
        <v>44610</v>
      </c>
      <c r="E30" s="3" t="str">
        <f t="shared" si="1"/>
        <v>22-02</v>
      </c>
      <c r="F30" s="3" t="str">
        <f t="shared" si="0"/>
        <v>22</v>
      </c>
      <c r="G30" t="s">
        <v>122</v>
      </c>
      <c r="I30" t="s">
        <v>123</v>
      </c>
      <c r="J30" t="s">
        <v>107</v>
      </c>
      <c r="K30" t="s">
        <v>124</v>
      </c>
      <c r="L30" t="s">
        <v>125</v>
      </c>
    </row>
    <row r="31" spans="1:12" x14ac:dyDescent="0.25">
      <c r="A31" s="2" t="str">
        <f>HYPERLINK("https://exadel.com/news/7-common-content-marketing-mistakes","7 common content marketing mistakes")</f>
        <v>7 common content marketing mistakes</v>
      </c>
      <c r="B31" s="2" t="str">
        <f>HYPERLINK("https://exadel.com//wp-admin/post.php?post=205683&amp;action=edit","edit")</f>
        <v>edit</v>
      </c>
      <c r="C31" t="s">
        <v>16</v>
      </c>
      <c r="D31" s="3">
        <v>44606</v>
      </c>
      <c r="E31" s="3" t="str">
        <f t="shared" si="1"/>
        <v>22-02</v>
      </c>
      <c r="F31" s="3" t="str">
        <f t="shared" si="0"/>
        <v>22</v>
      </c>
      <c r="G31" t="s">
        <v>126</v>
      </c>
      <c r="I31" t="s">
        <v>127</v>
      </c>
      <c r="J31" t="s">
        <v>19</v>
      </c>
      <c r="K31" t="s">
        <v>51</v>
      </c>
      <c r="L31" t="s">
        <v>128</v>
      </c>
    </row>
    <row r="32" spans="1:12" x14ac:dyDescent="0.25">
      <c r="A32" s="2" t="str">
        <f>HYPERLINK("https://exadel.com/news/when-is-a-ui-component-library-the-right-fit-for-your-project","When is a UI Component Library the Right Fit for Your Project?")</f>
        <v>When is a UI Component Library the Right Fit for Your Project?</v>
      </c>
      <c r="B32" s="2" t="str">
        <f>HYPERLINK("https://exadel.com//wp-admin/post.php?post=205373&amp;action=edit","edit")</f>
        <v>edit</v>
      </c>
      <c r="C32" t="s">
        <v>22</v>
      </c>
      <c r="D32" s="3">
        <v>44593</v>
      </c>
      <c r="E32" s="3" t="str">
        <f t="shared" si="1"/>
        <v>22-02</v>
      </c>
      <c r="F32" s="3" t="str">
        <f t="shared" si="0"/>
        <v>22</v>
      </c>
      <c r="G32" t="s">
        <v>129</v>
      </c>
      <c r="I32" t="s">
        <v>130</v>
      </c>
      <c r="J32" t="s">
        <v>19</v>
      </c>
      <c r="K32" t="s">
        <v>131</v>
      </c>
      <c r="L32" t="s">
        <v>132</v>
      </c>
    </row>
    <row r="33" spans="1:12" x14ac:dyDescent="0.25">
      <c r="A33" s="2" t="str">
        <f>HYPERLINK("https://exadel.com/news/how-to-create-an-online-store-app-for-a-shopify-account-expert-tips","How to Create an Online Store App for a Shopify Account: Expert Tips")</f>
        <v>How to Create an Online Store App for a Shopify Account: Expert Tips</v>
      </c>
      <c r="B33" s="2" t="str">
        <f>HYPERLINK("https://exadel.com//wp-admin/post.php?post=205339&amp;action=edit","edit")</f>
        <v>edit</v>
      </c>
      <c r="C33" t="s">
        <v>10</v>
      </c>
      <c r="D33" s="3">
        <v>44588</v>
      </c>
      <c r="E33" s="3" t="str">
        <f t="shared" si="1"/>
        <v>22-01</v>
      </c>
      <c r="F33" s="3" t="str">
        <f t="shared" si="0"/>
        <v>22</v>
      </c>
      <c r="G33" t="s">
        <v>133</v>
      </c>
      <c r="I33" t="s">
        <v>134</v>
      </c>
      <c r="J33" t="s">
        <v>135</v>
      </c>
      <c r="K33" t="s">
        <v>136</v>
      </c>
      <c r="L33" t="s">
        <v>137</v>
      </c>
    </row>
    <row r="34" spans="1:12" x14ac:dyDescent="0.25">
      <c r="A34" s="2" t="str">
        <f>HYPERLINK("https://exadel.com/news/quizzes-and-best-programming-trivia-for-it-pros","Quizzes and Best Programming Trivia for IT Pros")</f>
        <v>Quizzes and Best Programming Trivia for IT Pros</v>
      </c>
      <c r="B34" s="2" t="str">
        <f>HYPERLINK("https://exadel.com//wp-admin/post.php?post=205302&amp;action=edit","edit")</f>
        <v>edit</v>
      </c>
      <c r="C34" t="s">
        <v>10</v>
      </c>
      <c r="D34" s="3">
        <v>44587</v>
      </c>
      <c r="E34" s="3" t="str">
        <f t="shared" si="1"/>
        <v>22-01</v>
      </c>
      <c r="F34" s="3" t="str">
        <f t="shared" si="0"/>
        <v>22</v>
      </c>
      <c r="G34" t="s">
        <v>138</v>
      </c>
      <c r="I34" t="s">
        <v>139</v>
      </c>
      <c r="J34" t="s">
        <v>19</v>
      </c>
      <c r="K34" t="s">
        <v>140</v>
      </c>
      <c r="L34" t="s">
        <v>141</v>
      </c>
    </row>
    <row r="35" spans="1:12" x14ac:dyDescent="0.25">
      <c r="A35" s="2" t="str">
        <f>HYPERLINK("https://exadel.com/news/top-bug-tracking-tools-in-2022","Top Bug Tracking Tools in 2022")</f>
        <v>Top Bug Tracking Tools in 2022</v>
      </c>
      <c r="B35" s="2" t="str">
        <f>HYPERLINK("https://exadel.com//wp-admin/post.php?post=205229&amp;action=edit","edit")</f>
        <v>edit</v>
      </c>
      <c r="C35" t="s">
        <v>88</v>
      </c>
      <c r="D35" s="3">
        <v>44585</v>
      </c>
      <c r="E35" s="3" t="str">
        <f t="shared" si="1"/>
        <v>22-01</v>
      </c>
      <c r="F35" s="3" t="str">
        <f t="shared" si="0"/>
        <v>22</v>
      </c>
      <c r="G35" t="s">
        <v>142</v>
      </c>
      <c r="I35" t="s">
        <v>143</v>
      </c>
      <c r="J35" t="s">
        <v>19</v>
      </c>
      <c r="K35" t="s">
        <v>144</v>
      </c>
      <c r="L35" t="s">
        <v>145</v>
      </c>
    </row>
    <row r="36" spans="1:12" x14ac:dyDescent="0.25">
      <c r="A36" s="2" t="str">
        <f>HYPERLINK("https://exadel.com/news/5-ways-to-fight-developer-shortage-and-prosper","5 Ways to Fight Developer Shortage and Prosper")</f>
        <v>5 Ways to Fight Developer Shortage and Prosper</v>
      </c>
      <c r="B36" s="2" t="str">
        <f>HYPERLINK("https://exadel.com//wp-admin/post.php?post=205177&amp;action=edit","edit")</f>
        <v>edit</v>
      </c>
      <c r="C36" t="s">
        <v>10</v>
      </c>
      <c r="D36" s="3">
        <v>44582</v>
      </c>
      <c r="E36" s="3" t="str">
        <f t="shared" si="1"/>
        <v>22-01</v>
      </c>
      <c r="F36" s="3" t="str">
        <f t="shared" si="0"/>
        <v>22</v>
      </c>
      <c r="G36" t="s">
        <v>146</v>
      </c>
      <c r="I36" t="s">
        <v>147</v>
      </c>
      <c r="J36" t="s">
        <v>42</v>
      </c>
      <c r="K36" t="s">
        <v>148</v>
      </c>
      <c r="L36" t="s">
        <v>149</v>
      </c>
    </row>
    <row r="37" spans="1:12" x14ac:dyDescent="0.25">
      <c r="A37" s="2" t="str">
        <f>HYPERLINK("https://exadel.com/news/top-3-low-code-and-no-code-trends-for-2022","Top 3 Low-Code and No-Code Trends for 2022")</f>
        <v>Top 3 Low-Code and No-Code Trends for 2022</v>
      </c>
      <c r="B37" s="2" t="str">
        <f>HYPERLINK("https://exadel.com//wp-admin/post.php?post=205157&amp;action=edit","edit")</f>
        <v>edit</v>
      </c>
      <c r="C37" t="s">
        <v>10</v>
      </c>
      <c r="D37" s="3">
        <v>44580</v>
      </c>
      <c r="E37" s="3" t="str">
        <f t="shared" si="1"/>
        <v>22-01</v>
      </c>
      <c r="F37" s="3" t="str">
        <f t="shared" si="0"/>
        <v>22</v>
      </c>
      <c r="G37" t="s">
        <v>150</v>
      </c>
      <c r="I37" t="s">
        <v>151</v>
      </c>
      <c r="J37" t="s">
        <v>19</v>
      </c>
      <c r="K37" t="s">
        <v>152</v>
      </c>
      <c r="L37" t="s">
        <v>153</v>
      </c>
    </row>
    <row r="38" spans="1:12" x14ac:dyDescent="0.25">
      <c r="A38" s="2" t="str">
        <f>HYPERLINK("https://exadel.com/news/exadel-reports-record-breaking-company-growth-in-2021","Exadel Reports Record-Breaking Company Growth in 2021")</f>
        <v>Exadel Reports Record-Breaking Company Growth in 2021</v>
      </c>
      <c r="B38" s="2" t="str">
        <f>HYPERLINK("https://exadel.com//wp-admin/post.php?post=205151&amp;action=edit","edit")</f>
        <v>edit</v>
      </c>
      <c r="C38" t="s">
        <v>10</v>
      </c>
      <c r="D38" s="3">
        <v>44579</v>
      </c>
      <c r="E38" s="3" t="str">
        <f t="shared" si="1"/>
        <v>22-01</v>
      </c>
      <c r="F38" s="3" t="str">
        <f t="shared" si="0"/>
        <v>22</v>
      </c>
      <c r="G38" t="s">
        <v>154</v>
      </c>
      <c r="I38" t="s">
        <v>155</v>
      </c>
      <c r="J38" t="s">
        <v>13</v>
      </c>
      <c r="K38" t="s">
        <v>156</v>
      </c>
      <c r="L38" t="s">
        <v>157</v>
      </c>
    </row>
    <row r="39" spans="1:12" x14ac:dyDescent="0.25">
      <c r="A39" s="2" t="str">
        <f>HYPERLINK("https://exadel.com/news/face-recognition-during-coronavirus-do-masks-block-facial-recognition","Face Recognition During Coronavirus: Do Masks Block Facial Recognition?")</f>
        <v>Face Recognition During Coronavirus: Do Masks Block Facial Recognition?</v>
      </c>
      <c r="B39" s="2" t="str">
        <f>HYPERLINK("https://exadel.com//wp-admin/post.php?post=205057&amp;action=edit","edit")</f>
        <v>edit</v>
      </c>
      <c r="C39" t="s">
        <v>27</v>
      </c>
      <c r="D39" s="3">
        <v>44566</v>
      </c>
      <c r="E39" s="3" t="str">
        <f t="shared" si="1"/>
        <v>22-01</v>
      </c>
      <c r="F39" s="3" t="str">
        <f t="shared" si="0"/>
        <v>22</v>
      </c>
      <c r="G39" t="s">
        <v>158</v>
      </c>
      <c r="I39" t="s">
        <v>159</v>
      </c>
      <c r="J39" t="s">
        <v>19</v>
      </c>
      <c r="K39" t="s">
        <v>65</v>
      </c>
      <c r="L39" t="s">
        <v>160</v>
      </c>
    </row>
    <row r="40" spans="1:12" x14ac:dyDescent="0.25">
      <c r="A40" s="2" t="str">
        <f>HYPERLINK("https://exadel.com/news/2022-devops-predictions","2022 DevOps Predictions")</f>
        <v>2022 DevOps Predictions</v>
      </c>
      <c r="B40" s="2" t="str">
        <f>HYPERLINK("https://exadel.com//wp-admin/post.php?post=204924&amp;action=edit","edit")</f>
        <v>edit</v>
      </c>
      <c r="C40" t="s">
        <v>10</v>
      </c>
      <c r="D40" s="3">
        <v>44543</v>
      </c>
      <c r="E40" s="3" t="str">
        <f t="shared" si="1"/>
        <v>21-12</v>
      </c>
      <c r="F40" s="3" t="str">
        <f t="shared" si="0"/>
        <v>21</v>
      </c>
      <c r="G40" t="s">
        <v>161</v>
      </c>
      <c r="I40" t="s">
        <v>162</v>
      </c>
      <c r="J40" t="s">
        <v>107</v>
      </c>
      <c r="K40" t="s">
        <v>163</v>
      </c>
      <c r="L40" t="s">
        <v>164</v>
      </c>
    </row>
    <row r="41" spans="1:12" x14ac:dyDescent="0.25">
      <c r="A41" s="2" t="str">
        <f>HYPERLINK("https://exadel.com/news/cctv-and-facial-recognition-where-do-the-two-technologies-overlap","CCTV and Facial Recognition: Where Do the Two Technologies Overlap?")</f>
        <v>CCTV and Facial Recognition: Where Do the Two Technologies Overlap?</v>
      </c>
      <c r="B41" s="2" t="str">
        <f>HYPERLINK("https://exadel.com//wp-admin/post.php?post=204887&amp;action=edit","edit")</f>
        <v>edit</v>
      </c>
      <c r="C41" t="s">
        <v>10</v>
      </c>
      <c r="D41" s="3">
        <v>44538</v>
      </c>
      <c r="E41" s="3" t="str">
        <f t="shared" si="1"/>
        <v>21-12</v>
      </c>
      <c r="F41" s="3" t="str">
        <f t="shared" si="0"/>
        <v>21</v>
      </c>
      <c r="G41" t="s">
        <v>165</v>
      </c>
      <c r="I41" t="s">
        <v>166</v>
      </c>
      <c r="J41" t="s">
        <v>19</v>
      </c>
      <c r="K41" t="s">
        <v>167</v>
      </c>
      <c r="L41" t="s">
        <v>168</v>
      </c>
    </row>
    <row r="42" spans="1:12" x14ac:dyDescent="0.25">
      <c r="A42" s="2" t="str">
        <f>HYPERLINK("https://exadel.com/news/aem-content-fragments-links-localization-part-2","AEM Content Fragments: Links Localization. Part 2")</f>
        <v>AEM Content Fragments: Links Localization. Part 2</v>
      </c>
      <c r="B42" s="2" t="str">
        <f>HYPERLINK("https://exadel.com//wp-admin/post.php?post=204784&amp;action=edit","edit")</f>
        <v>edit</v>
      </c>
      <c r="C42" t="s">
        <v>22</v>
      </c>
      <c r="D42" s="3">
        <v>44530</v>
      </c>
      <c r="E42" s="3" t="str">
        <f t="shared" si="1"/>
        <v>21-11</v>
      </c>
      <c r="F42" s="3" t="str">
        <f t="shared" si="0"/>
        <v>21</v>
      </c>
      <c r="G42" t="s">
        <v>169</v>
      </c>
      <c r="I42" t="s">
        <v>170</v>
      </c>
      <c r="J42" t="s">
        <v>19</v>
      </c>
      <c r="K42" t="s">
        <v>171</v>
      </c>
      <c r="L42" t="s">
        <v>172</v>
      </c>
    </row>
    <row r="43" spans="1:12" x14ac:dyDescent="0.25">
      <c r="A43" s="2" t="str">
        <f>HYPERLINK("https://exadel.com/news/new-chief-executive-joins-exadel-during-its-most-profitable-year","New Chief Executive Joins Exadel During its Most Profitable Year")</f>
        <v>New Chief Executive Joins Exadel During its Most Profitable Year</v>
      </c>
      <c r="B43" s="2" t="str">
        <f>HYPERLINK("https://exadel.com//wp-admin/post.php?post=204746&amp;action=edit","edit")</f>
        <v>edit</v>
      </c>
      <c r="C43" t="s">
        <v>10</v>
      </c>
      <c r="D43" s="3">
        <v>44524</v>
      </c>
      <c r="E43" s="3" t="str">
        <f t="shared" si="1"/>
        <v>21-11</v>
      </c>
      <c r="F43" s="3" t="str">
        <f t="shared" si="0"/>
        <v>21</v>
      </c>
      <c r="G43" t="s">
        <v>173</v>
      </c>
      <c r="I43" t="s">
        <v>174</v>
      </c>
      <c r="J43" t="s">
        <v>13</v>
      </c>
      <c r="K43" t="s">
        <v>156</v>
      </c>
      <c r="L43" t="s">
        <v>175</v>
      </c>
    </row>
    <row r="44" spans="1:12" x14ac:dyDescent="0.25">
      <c r="A44" s="2" t="str">
        <f>HYPERLINK("https://exadel.com/news/aem-content-fragments-links-localization-part-1","AEM Content Fragments: Links Localization. Part 1")</f>
        <v>AEM Content Fragments: Links Localization. Part 1</v>
      </c>
      <c r="B44" s="2" t="str">
        <f>HYPERLINK("https://exadel.com//wp-admin/post.php?post=204725&amp;action=edit","edit")</f>
        <v>edit</v>
      </c>
      <c r="C44" t="s">
        <v>22</v>
      </c>
      <c r="D44" s="3">
        <v>44522</v>
      </c>
      <c r="E44" s="3" t="str">
        <f t="shared" si="1"/>
        <v>21-11</v>
      </c>
      <c r="F44" s="3" t="str">
        <f t="shared" si="0"/>
        <v>21</v>
      </c>
      <c r="G44" t="s">
        <v>176</v>
      </c>
      <c r="I44" t="s">
        <v>177</v>
      </c>
      <c r="J44" t="s">
        <v>19</v>
      </c>
      <c r="K44" t="s">
        <v>171</v>
      </c>
      <c r="L44" t="s">
        <v>178</v>
      </c>
    </row>
    <row r="45" spans="1:12" x14ac:dyDescent="0.25">
      <c r="A45" s="2" t="str">
        <f>HYPERLINK("https://exadel.com/news/test-management-tools-comparison-why-you-need-it-and-how-to-choose-the-right-one","Test Management Tools Comparison: Why You Need It And How To Choose The Right One")</f>
        <v>Test Management Tools Comparison: Why You Need It And How To Choose The Right One</v>
      </c>
      <c r="B45" s="2" t="str">
        <f>HYPERLINK("https://exadel.com//wp-admin/post.php?post=204696&amp;action=edit","edit")</f>
        <v>edit</v>
      </c>
      <c r="C45" t="s">
        <v>88</v>
      </c>
      <c r="D45" s="3">
        <v>44519</v>
      </c>
      <c r="E45" s="3" t="str">
        <f t="shared" si="1"/>
        <v>21-11</v>
      </c>
      <c r="F45" s="3" t="str">
        <f t="shared" si="0"/>
        <v>21</v>
      </c>
      <c r="G45" t="s">
        <v>179</v>
      </c>
      <c r="I45" t="s">
        <v>180</v>
      </c>
      <c r="J45" t="s">
        <v>135</v>
      </c>
      <c r="K45" t="s">
        <v>181</v>
      </c>
      <c r="L45" t="s">
        <v>182</v>
      </c>
    </row>
    <row r="46" spans="1:12" x14ac:dyDescent="0.25">
      <c r="A46" s="2" t="str">
        <f>HYPERLINK("https://exadel.com/news/appery.io-announced-its-new-online-store-app-template","Appery.io announced its New Online Store App Template")</f>
        <v>Appery.io announced its New Online Store App Template</v>
      </c>
      <c r="B46" s="2" t="str">
        <f>HYPERLINK("https://exadel.com//wp-admin/post.php?post=204681&amp;action=edit","edit")</f>
        <v>edit</v>
      </c>
      <c r="C46" t="s">
        <v>10</v>
      </c>
      <c r="D46" s="3">
        <v>44518</v>
      </c>
      <c r="E46" s="3" t="str">
        <f t="shared" si="1"/>
        <v>21-11</v>
      </c>
      <c r="F46" s="3" t="str">
        <f t="shared" si="0"/>
        <v>21</v>
      </c>
      <c r="G46" t="s">
        <v>183</v>
      </c>
      <c r="I46" t="s">
        <v>184</v>
      </c>
      <c r="J46" t="s">
        <v>13</v>
      </c>
      <c r="K46" t="s">
        <v>47</v>
      </c>
      <c r="L46" t="s">
        <v>185</v>
      </c>
    </row>
    <row r="47" spans="1:12" x14ac:dyDescent="0.25">
      <c r="A47" s="2" t="str">
        <f>HYPERLINK("https://exadel.com/news/facial-recognition-software-development-with-compreface","Facial Recognition Software Development with CompreFace")</f>
        <v>Facial Recognition Software Development with CompreFace</v>
      </c>
      <c r="B47" s="2" t="str">
        <f>HYPERLINK("https://exadel.com//wp-admin/post.php?post=204627&amp;action=edit","edit")</f>
        <v>edit</v>
      </c>
      <c r="C47" t="s">
        <v>27</v>
      </c>
      <c r="D47" s="3">
        <v>44517</v>
      </c>
      <c r="E47" s="3" t="str">
        <f t="shared" si="1"/>
        <v>21-11</v>
      </c>
      <c r="F47" s="3" t="str">
        <f t="shared" si="0"/>
        <v>21</v>
      </c>
      <c r="G47" t="s">
        <v>186</v>
      </c>
      <c r="I47" t="s">
        <v>187</v>
      </c>
      <c r="J47" t="s">
        <v>135</v>
      </c>
      <c r="K47" t="s">
        <v>188</v>
      </c>
      <c r="L47" t="s">
        <v>189</v>
      </c>
    </row>
    <row r="48" spans="1:12" x14ac:dyDescent="0.25">
      <c r="A48" s="2" t="str">
        <f>HYPERLINK("https://exadel.com/news/how-to-do-guest-blogging-the-ultimate-guide-for-it-companies","How to Do Guest Blogging: The Ultimate Guide for IT Companies")</f>
        <v>How to Do Guest Blogging: The Ultimate Guide for IT Companies</v>
      </c>
      <c r="B48" s="2" t="str">
        <f>HYPERLINK("https://exadel.com//wp-admin/post.php?post=204602&amp;action=edit","edit")</f>
        <v>edit</v>
      </c>
      <c r="C48" t="s">
        <v>16</v>
      </c>
      <c r="D48" s="3">
        <v>44516</v>
      </c>
      <c r="E48" s="3" t="str">
        <f t="shared" si="1"/>
        <v>21-11</v>
      </c>
      <c r="F48" s="3" t="str">
        <f t="shared" si="0"/>
        <v>21</v>
      </c>
      <c r="G48" t="s">
        <v>190</v>
      </c>
      <c r="I48" t="s">
        <v>191</v>
      </c>
      <c r="J48" t="s">
        <v>19</v>
      </c>
      <c r="K48" t="s">
        <v>51</v>
      </c>
      <c r="L48" t="s">
        <v>192</v>
      </c>
    </row>
    <row r="49" spans="1:12" x14ac:dyDescent="0.25">
      <c r="A49" s="2" t="str">
        <f>HYPERLINK("https://exadel.com/news/exadel-compreface-architecture-integration-technologies-and-algorithms","Exadel CompreFace: Face Recognition Architecture, Integration, Technologies, and Algorithms")</f>
        <v>Exadel CompreFace: Face Recognition Architecture, Integration, Technologies, and Algorithms</v>
      </c>
      <c r="B49" s="2" t="str">
        <f>HYPERLINK("https://exadel.com//wp-admin/post.php?post=204506&amp;action=edit","edit")</f>
        <v>edit</v>
      </c>
      <c r="C49" t="s">
        <v>27</v>
      </c>
      <c r="D49" s="3">
        <v>44511</v>
      </c>
      <c r="E49" s="3" t="str">
        <f t="shared" si="1"/>
        <v>21-11</v>
      </c>
      <c r="F49" s="3" t="str">
        <f t="shared" si="0"/>
        <v>21</v>
      </c>
      <c r="G49" t="s">
        <v>193</v>
      </c>
      <c r="I49" t="s">
        <v>194</v>
      </c>
      <c r="J49" t="s">
        <v>135</v>
      </c>
      <c r="K49" t="s">
        <v>188</v>
      </c>
      <c r="L49" t="s">
        <v>195</v>
      </c>
    </row>
    <row r="50" spans="1:12" x14ac:dyDescent="0.25">
      <c r="A50" s="2" t="str">
        <f>HYPERLINK("https://exadel.com/news/fun-friday-virtual-activities-that-build-communication-in-a-remote-team","Fun Friday: Virtual Activities that Build Communication in a Remote Team")</f>
        <v>Fun Friday: Virtual Activities that Build Communication in a Remote Team</v>
      </c>
      <c r="B50" s="2" t="str">
        <f>HYPERLINK("https://exadel.com//wp-admin/post.php?post=204482&amp;action=edit","edit")</f>
        <v>edit</v>
      </c>
      <c r="C50" t="s">
        <v>32</v>
      </c>
      <c r="D50" s="3">
        <v>44509</v>
      </c>
      <c r="E50" s="3" t="str">
        <f t="shared" si="1"/>
        <v>21-11</v>
      </c>
      <c r="F50" s="3" t="str">
        <f t="shared" si="0"/>
        <v>21</v>
      </c>
      <c r="G50" t="s">
        <v>196</v>
      </c>
      <c r="I50" t="s">
        <v>197</v>
      </c>
      <c r="J50" t="s">
        <v>107</v>
      </c>
      <c r="K50" t="s">
        <v>35</v>
      </c>
      <c r="L50" t="s">
        <v>198</v>
      </c>
    </row>
    <row r="51" spans="1:12" x14ac:dyDescent="0.25">
      <c r="A51" s="2" t="str">
        <f>HYPERLINK("https://exadel.com/news/10-information-technology-quizzes-to-test-your-it-general-knowledge","10 Information Technology Quizzes to Test Your IT General Knowledge")</f>
        <v>10 Information Technology Quizzes to Test Your IT General Knowledge</v>
      </c>
      <c r="B51" s="2" t="str">
        <f>HYPERLINK("https://exadel.com//wp-admin/post.php?post=204438&amp;action=edit","edit")</f>
        <v>edit</v>
      </c>
      <c r="C51" t="s">
        <v>10</v>
      </c>
      <c r="D51" s="3">
        <v>44497</v>
      </c>
      <c r="E51" s="3" t="str">
        <f t="shared" si="1"/>
        <v>21-10</v>
      </c>
      <c r="F51" s="3" t="str">
        <f t="shared" si="0"/>
        <v>21</v>
      </c>
      <c r="G51" t="s">
        <v>199</v>
      </c>
      <c r="I51" t="s">
        <v>200</v>
      </c>
      <c r="J51" t="s">
        <v>19</v>
      </c>
      <c r="K51" t="s">
        <v>201</v>
      </c>
      <c r="L51" t="s">
        <v>202</v>
      </c>
    </row>
    <row r="52" spans="1:12" x14ac:dyDescent="0.25">
      <c r="A52" s="2" t="str">
        <f>HYPERLINK("https://exadel.com/news/what-can-aiops-do-for-it-ops","What Can AIOps Do For IT Ops?")</f>
        <v>What Can AIOps Do For IT Ops?</v>
      </c>
      <c r="B52" s="2" t="str">
        <f>HYPERLINK("https://exadel.com//wp-admin/post.php?post=204450&amp;action=edit","edit")</f>
        <v>edit</v>
      </c>
      <c r="C52" t="s">
        <v>10</v>
      </c>
      <c r="D52" s="3">
        <v>44497</v>
      </c>
      <c r="E52" s="3" t="str">
        <f t="shared" si="1"/>
        <v>21-10</v>
      </c>
      <c r="F52" s="3" t="str">
        <f t="shared" si="0"/>
        <v>21</v>
      </c>
      <c r="G52" t="s">
        <v>203</v>
      </c>
      <c r="I52" t="s">
        <v>204</v>
      </c>
      <c r="J52" t="s">
        <v>107</v>
      </c>
      <c r="K52" t="s">
        <v>205</v>
      </c>
      <c r="L52" t="s">
        <v>206</v>
      </c>
    </row>
    <row r="53" spans="1:12" x14ac:dyDescent="0.25">
      <c r="A53" s="2" t="str">
        <f>HYPERLINK("https://exadel.com/news/exadel-is-taking-part-in-hacktoberfest","Exadel is Taking Part in Hacktoberfest")</f>
        <v>Exadel is Taking Part in Hacktoberfest</v>
      </c>
      <c r="B53" s="2" t="str">
        <f>HYPERLINK("https://exadel.com//wp-admin/post.php?post=204391&amp;action=edit","edit")</f>
        <v>edit</v>
      </c>
      <c r="C53" t="s">
        <v>10</v>
      </c>
      <c r="D53" s="3">
        <v>44484</v>
      </c>
      <c r="E53" s="3" t="str">
        <f t="shared" si="1"/>
        <v>21-10</v>
      </c>
      <c r="F53" s="3" t="str">
        <f t="shared" si="0"/>
        <v>21</v>
      </c>
      <c r="G53" t="s">
        <v>207</v>
      </c>
      <c r="I53" t="s">
        <v>208</v>
      </c>
      <c r="J53" t="s">
        <v>19</v>
      </c>
      <c r="K53" t="s">
        <v>209</v>
      </c>
      <c r="L53" t="s">
        <v>210</v>
      </c>
    </row>
    <row r="54" spans="1:12" x14ac:dyDescent="0.25">
      <c r="A54" s="2" t="str">
        <f>HYPERLINK("https://exadel.com/news/agileqa-qa-framework-for-agile-methodology","AgileQA: QA Framework for Agile Methodology")</f>
        <v>AgileQA: QA Framework for Agile Methodology</v>
      </c>
      <c r="B54" s="2" t="str">
        <f>HYPERLINK("https://exadel.com//wp-admin/post.php?post=204350&amp;action=edit","edit")</f>
        <v>edit</v>
      </c>
      <c r="C54" t="s">
        <v>88</v>
      </c>
      <c r="D54" s="3">
        <v>44482</v>
      </c>
      <c r="E54" s="3" t="str">
        <f t="shared" si="1"/>
        <v>21-10</v>
      </c>
      <c r="F54" s="3" t="str">
        <f t="shared" si="0"/>
        <v>21</v>
      </c>
      <c r="G54" t="s">
        <v>211</v>
      </c>
      <c r="I54" t="s">
        <v>212</v>
      </c>
      <c r="J54" t="s">
        <v>19</v>
      </c>
      <c r="K54" t="s">
        <v>91</v>
      </c>
      <c r="L54" t="s">
        <v>213</v>
      </c>
    </row>
    <row r="55" spans="1:12" x14ac:dyDescent="0.25">
      <c r="A55" s="2" t="str">
        <f>HYPERLINK("https://exadel.com/news/how-to-add-image-management-to-an-aem-touchui-dialog-tutorial","How to Add Image Management to an AEM TouchUI Dialog: Tutorial")</f>
        <v>How to Add Image Management to an AEM TouchUI Dialog: Tutorial</v>
      </c>
      <c r="B55" s="2" t="str">
        <f>HYPERLINK("https://exadel.com//wp-admin/post.php?post=204332&amp;action=edit","edit")</f>
        <v>edit</v>
      </c>
      <c r="C55" t="s">
        <v>22</v>
      </c>
      <c r="D55" s="3">
        <v>44481</v>
      </c>
      <c r="E55" s="3" t="str">
        <f t="shared" si="1"/>
        <v>21-10</v>
      </c>
      <c r="F55" s="3" t="str">
        <f t="shared" si="0"/>
        <v>21</v>
      </c>
      <c r="G55" t="s">
        <v>214</v>
      </c>
      <c r="I55" t="s">
        <v>215</v>
      </c>
      <c r="J55" t="s">
        <v>135</v>
      </c>
      <c r="K55" t="s">
        <v>216</v>
      </c>
      <c r="L55" t="s">
        <v>217</v>
      </c>
    </row>
    <row r="56" spans="1:12" x14ac:dyDescent="0.25">
      <c r="A56" s="2" t="str">
        <f>HYPERLINK("https://exadel.com/news/facilitation-in-agile-how-it-works-and-why-you-need-it","Facilitation in Agile: What It Is, How It Works, and Why You Need It")</f>
        <v>Facilitation in Agile: What It Is, How It Works, and Why You Need It</v>
      </c>
      <c r="B56" s="2" t="str">
        <f>HYPERLINK("https://exadel.com//wp-admin/post.php?post=204304&amp;action=edit","edit")</f>
        <v>edit</v>
      </c>
      <c r="C56" t="s">
        <v>32</v>
      </c>
      <c r="D56" s="3">
        <v>44477</v>
      </c>
      <c r="E56" s="3" t="str">
        <f t="shared" si="1"/>
        <v>21-10</v>
      </c>
      <c r="F56" s="3" t="str">
        <f t="shared" si="0"/>
        <v>21</v>
      </c>
      <c r="G56" t="s">
        <v>218</v>
      </c>
      <c r="I56" t="s">
        <v>219</v>
      </c>
      <c r="J56" t="s">
        <v>107</v>
      </c>
      <c r="K56" t="s">
        <v>35</v>
      </c>
      <c r="L56" t="s">
        <v>220</v>
      </c>
    </row>
    <row r="57" spans="1:12" x14ac:dyDescent="0.25">
      <c r="A57" s="2" t="str">
        <f>HYPERLINK("https://exadel.com/news/how-to-develop-a-content-marketing-strategy-in-6-steps","How to Develop a Content Marketing Strategy in 6 Steps")</f>
        <v>How to Develop a Content Marketing Strategy in 6 Steps</v>
      </c>
      <c r="B57" s="2" t="str">
        <f>HYPERLINK("https://exadel.com//wp-admin/post.php?post=204268&amp;action=edit","edit")</f>
        <v>edit</v>
      </c>
      <c r="C57" t="s">
        <v>16</v>
      </c>
      <c r="D57" s="3">
        <v>44476</v>
      </c>
      <c r="E57" s="3" t="str">
        <f t="shared" si="1"/>
        <v>21-10</v>
      </c>
      <c r="F57" s="3" t="str">
        <f t="shared" si="0"/>
        <v>21</v>
      </c>
      <c r="G57" t="s">
        <v>221</v>
      </c>
      <c r="I57" t="s">
        <v>222</v>
      </c>
      <c r="J57" t="s">
        <v>19</v>
      </c>
      <c r="K57" t="s">
        <v>51</v>
      </c>
      <c r="L57" t="s">
        <v>223</v>
      </c>
    </row>
    <row r="58" spans="1:12" x14ac:dyDescent="0.25">
      <c r="A58" s="2" t="str">
        <f>HYPERLINK("https://exadel.com/news/a-step-by-step-guide-to-content-marketing","A Step-by-Step Guide to Content Marketing")</f>
        <v>A Step-by-Step Guide to Content Marketing</v>
      </c>
      <c r="B58" s="2" t="str">
        <f>HYPERLINK("https://exadel.com//wp-admin/post.php?post=204230&amp;action=edit","edit")</f>
        <v>edit</v>
      </c>
      <c r="C58" t="s">
        <v>16</v>
      </c>
      <c r="D58" s="3">
        <v>44475</v>
      </c>
      <c r="E58" s="3" t="str">
        <f t="shared" si="1"/>
        <v>21-10</v>
      </c>
      <c r="F58" s="3" t="str">
        <f t="shared" si="0"/>
        <v>21</v>
      </c>
      <c r="G58" t="s">
        <v>224</v>
      </c>
      <c r="I58" t="s">
        <v>225</v>
      </c>
      <c r="J58" t="s">
        <v>19</v>
      </c>
      <c r="K58" t="s">
        <v>51</v>
      </c>
      <c r="L58" t="s">
        <v>226</v>
      </c>
    </row>
    <row r="59" spans="1:12" x14ac:dyDescent="0.25">
      <c r="A59" s="2" t="str">
        <f>HYPERLINK("https://exadel.com/news/exadel-hosts-quiz-show-the-internet-of-think","Exadel Hosts Quiz Show “The Internet of Think”")</f>
        <v>Exadel Hosts Quiz Show “The Internet of Think”</v>
      </c>
      <c r="B59" s="2" t="str">
        <f>HYPERLINK("https://exadel.com//wp-admin/post.php?post=204088&amp;action=edit","edit")</f>
        <v>edit</v>
      </c>
      <c r="C59" t="s">
        <v>10</v>
      </c>
      <c r="D59" s="3">
        <v>44470</v>
      </c>
      <c r="E59" s="3" t="str">
        <f t="shared" si="1"/>
        <v>21-10</v>
      </c>
      <c r="F59" s="3" t="str">
        <f t="shared" si="0"/>
        <v>21</v>
      </c>
      <c r="G59" t="s">
        <v>227</v>
      </c>
      <c r="I59" t="s">
        <v>228</v>
      </c>
      <c r="J59" t="s">
        <v>13</v>
      </c>
      <c r="K59" t="s">
        <v>229</v>
      </c>
      <c r="L59" t="s">
        <v>230</v>
      </c>
    </row>
    <row r="60" spans="1:12" x14ac:dyDescent="0.25">
      <c r="A60" s="2" t="str">
        <f>HYPERLINK("https://exadel.com/news/aem-content-fragments-content-structure","AEM Content Fragments: Content Structure")</f>
        <v>AEM Content Fragments: Content Structure</v>
      </c>
      <c r="B60" s="2" t="str">
        <f>HYPERLINK("https://exadel.com//wp-admin/post.php?post=203873&amp;action=edit","edit")</f>
        <v>edit</v>
      </c>
      <c r="C60" t="s">
        <v>22</v>
      </c>
      <c r="D60" s="3">
        <v>44466</v>
      </c>
      <c r="E60" s="3" t="str">
        <f t="shared" si="1"/>
        <v>21-09</v>
      </c>
      <c r="F60" s="3" t="str">
        <f t="shared" si="0"/>
        <v>21</v>
      </c>
      <c r="G60" t="s">
        <v>231</v>
      </c>
      <c r="I60" t="s">
        <v>232</v>
      </c>
      <c r="J60" t="s">
        <v>19</v>
      </c>
      <c r="K60" t="s">
        <v>233</v>
      </c>
      <c r="L60" t="s">
        <v>234</v>
      </c>
    </row>
    <row r="61" spans="1:12" x14ac:dyDescent="0.25">
      <c r="A61" s="2" t="str">
        <f>HYPERLINK("https://exadel.com/news/facial-recognition-technology-and-its-business-use-cases","Facial Recognition Technology and Its Business Use Cases")</f>
        <v>Facial Recognition Technology and Its Business Use Cases</v>
      </c>
      <c r="B61" s="2" t="str">
        <f>HYPERLINK("https://exadel.com//wp-admin/post.php?post=203866&amp;action=edit","edit")</f>
        <v>edit</v>
      </c>
      <c r="C61" t="s">
        <v>10</v>
      </c>
      <c r="D61" s="3">
        <v>44463</v>
      </c>
      <c r="E61" s="3" t="str">
        <f t="shared" si="1"/>
        <v>21-09</v>
      </c>
      <c r="F61" s="3" t="str">
        <f t="shared" si="0"/>
        <v>21</v>
      </c>
      <c r="G61" t="s">
        <v>235</v>
      </c>
      <c r="I61" t="s">
        <v>236</v>
      </c>
      <c r="J61" t="s">
        <v>42</v>
      </c>
      <c r="K61" t="s">
        <v>237</v>
      </c>
      <c r="L61" t="s">
        <v>238</v>
      </c>
    </row>
    <row r="62" spans="1:12" x14ac:dyDescent="0.25">
      <c r="A62" s="2" t="str">
        <f>HYPERLINK("https://exadel.com/news/how-to-create-an-image-and-face-recognition-app-the-complete-guide","How to Create an Image and Face Recognition App: The Complete Guide")</f>
        <v>How to Create an Image and Face Recognition App: The Complete Guide</v>
      </c>
      <c r="B62" s="2" t="str">
        <f>HYPERLINK("https://exadel.com//wp-admin/post.php?post=203790&amp;action=edit","edit")</f>
        <v>edit</v>
      </c>
      <c r="C62" t="s">
        <v>10</v>
      </c>
      <c r="D62" s="3">
        <v>44455</v>
      </c>
      <c r="E62" s="3" t="str">
        <f t="shared" si="1"/>
        <v>21-09</v>
      </c>
      <c r="F62" s="3" t="str">
        <f t="shared" si="0"/>
        <v>21</v>
      </c>
      <c r="G62" t="s">
        <v>239</v>
      </c>
      <c r="I62" t="s">
        <v>240</v>
      </c>
      <c r="J62" t="s">
        <v>19</v>
      </c>
      <c r="K62" t="s">
        <v>241</v>
      </c>
      <c r="L62" t="s">
        <v>242</v>
      </c>
    </row>
    <row r="63" spans="1:12" x14ac:dyDescent="0.25">
      <c r="A63" s="2" t="str">
        <f>HYPERLINK("https://exadel.com/news/exadel-acquires-coppei","Exadel Acquires Coppei")</f>
        <v>Exadel Acquires Coppei</v>
      </c>
      <c r="B63" s="2" t="str">
        <f>HYPERLINK("https://exadel.com//wp-admin/post.php?post=203711&amp;action=edit","edit")</f>
        <v>edit</v>
      </c>
      <c r="C63" t="s">
        <v>10</v>
      </c>
      <c r="D63" s="3">
        <v>44453</v>
      </c>
      <c r="E63" s="3" t="str">
        <f t="shared" si="1"/>
        <v>21-09</v>
      </c>
      <c r="F63" s="3" t="str">
        <f t="shared" si="0"/>
        <v>21</v>
      </c>
      <c r="G63" t="s">
        <v>243</v>
      </c>
      <c r="I63" t="s">
        <v>244</v>
      </c>
      <c r="J63" t="s">
        <v>13</v>
      </c>
      <c r="K63" t="s">
        <v>156</v>
      </c>
      <c r="L63" t="s">
        <v>245</v>
      </c>
    </row>
    <row r="64" spans="1:12" x14ac:dyDescent="0.25">
      <c r="A64" s="2" t="str">
        <f>HYPERLINK("https://exadel.com/news/low-code-and-no-code-considerations-overview-and-things-to-consider","Low Code and No-Code Considerations: Overview and Things to Consider")</f>
        <v>Low Code and No-Code Considerations: Overview and Things to Consider</v>
      </c>
      <c r="B64" s="2" t="str">
        <f>HYPERLINK("https://exadel.com//wp-admin/post.php?post=203702&amp;action=edit","edit")</f>
        <v>edit</v>
      </c>
      <c r="C64" t="s">
        <v>246</v>
      </c>
      <c r="D64" s="3">
        <v>44449</v>
      </c>
      <c r="E64" s="3" t="str">
        <f t="shared" si="1"/>
        <v>21-09</v>
      </c>
      <c r="F64" s="3" t="str">
        <f t="shared" si="0"/>
        <v>21</v>
      </c>
      <c r="G64" t="s">
        <v>247</v>
      </c>
      <c r="I64" t="s">
        <v>248</v>
      </c>
      <c r="J64" t="s">
        <v>42</v>
      </c>
      <c r="K64" t="s">
        <v>249</v>
      </c>
      <c r="L64" t="s">
        <v>250</v>
      </c>
    </row>
    <row r="65" spans="1:12" x14ac:dyDescent="0.25">
      <c r="A65" s="2" t="str">
        <f>HYPERLINK("https://exadel.com/news/lets-play-the-internet-of-think","Let’s Play “The Internet of Think:” An Information Technology Quiz Created by Exadel for Industry Specialists")</f>
        <v>Let’s Play “The Internet of Think:” An Information Technology Quiz Created by Exadel for Industry Specialists</v>
      </c>
      <c r="B65" s="2" t="str">
        <f>HYPERLINK("https://exadel.com//wp-admin/post.php?post=203657&amp;action=edit","edit")</f>
        <v>edit</v>
      </c>
      <c r="C65" t="s">
        <v>16</v>
      </c>
      <c r="D65" s="3">
        <v>44447</v>
      </c>
      <c r="E65" s="3" t="str">
        <f t="shared" si="1"/>
        <v>21-09</v>
      </c>
      <c r="F65" s="3" t="str">
        <f t="shared" si="0"/>
        <v>21</v>
      </c>
      <c r="G65" t="s">
        <v>251</v>
      </c>
      <c r="I65" t="s">
        <v>252</v>
      </c>
      <c r="J65" t="s">
        <v>13</v>
      </c>
      <c r="K65" t="s">
        <v>229</v>
      </c>
      <c r="L65" t="s">
        <v>253</v>
      </c>
    </row>
    <row r="66" spans="1:12" x14ac:dyDescent="0.25">
      <c r="A66" s="2" t="str">
        <f>HYPERLINK("https://exadel.com/news/what-is-the-purpose-of-a-sprint-retrospective-in-scrum-and-how-do-you-run-one-effectively","What is the Purpose of a Sprint Retrospective in Scrum and How Do You Run One Effectively?")</f>
        <v>What is the Purpose of a Sprint Retrospective in Scrum and How Do You Run One Effectively?</v>
      </c>
      <c r="B66" s="2" t="str">
        <f>HYPERLINK("https://exadel.com//wp-admin/post.php?post=203621&amp;action=edit","edit")</f>
        <v>edit</v>
      </c>
      <c r="C66" t="s">
        <v>32</v>
      </c>
      <c r="D66" s="3">
        <v>44446</v>
      </c>
      <c r="E66" s="3" t="str">
        <f t="shared" si="1"/>
        <v>21-09</v>
      </c>
      <c r="F66" s="3" t="str">
        <f t="shared" si="0"/>
        <v>21</v>
      </c>
      <c r="G66" t="s">
        <v>254</v>
      </c>
      <c r="I66" t="s">
        <v>255</v>
      </c>
      <c r="J66" t="s">
        <v>107</v>
      </c>
      <c r="K66" t="s">
        <v>35</v>
      </c>
      <c r="L66" t="s">
        <v>256</v>
      </c>
    </row>
    <row r="67" spans="1:12" x14ac:dyDescent="0.25">
      <c r="A67" s="2" t="str">
        <f>HYPERLINK("https://exadel.com/news/the-new-compreface-version-06-release","The new CompreFace version 0.6 release")</f>
        <v>The new CompreFace version 0.6 release</v>
      </c>
      <c r="B67" s="2" t="str">
        <f>HYPERLINK("https://exadel.com//wp-admin/post.php?post=203509&amp;action=edit","edit")</f>
        <v>edit</v>
      </c>
      <c r="C67" t="s">
        <v>10</v>
      </c>
      <c r="D67" s="3">
        <v>44445</v>
      </c>
      <c r="E67" s="3" t="str">
        <f t="shared" si="1"/>
        <v>21-09</v>
      </c>
      <c r="F67" s="3" t="str">
        <f t="shared" ref="F67:F130" si="2">TEXT(D67,"YY")</f>
        <v>21</v>
      </c>
      <c r="G67" t="s">
        <v>257</v>
      </c>
      <c r="I67" t="s">
        <v>258</v>
      </c>
      <c r="J67" t="s">
        <v>13</v>
      </c>
      <c r="K67" t="s">
        <v>188</v>
      </c>
      <c r="L67" t="s">
        <v>259</v>
      </c>
    </row>
    <row r="68" spans="1:12" x14ac:dyDescent="0.25">
      <c r="A68" s="2" t="str">
        <f>HYPERLINK("https://exadel.com/news/how-to-choose-selectors-for-automation-to-make-your-life-a-whole-lot-easier","How to Choose Selectors for Automation to Make Your Life a Whole Lot Easier")</f>
        <v>How to Choose Selectors for Automation to Make Your Life a Whole Lot Easier</v>
      </c>
      <c r="B68" s="2" t="str">
        <f>HYPERLINK("https://exadel.com//wp-admin/post.php?post=203387&amp;action=edit","edit")</f>
        <v>edit</v>
      </c>
      <c r="C68" t="s">
        <v>88</v>
      </c>
      <c r="D68" s="3">
        <v>44441</v>
      </c>
      <c r="E68" s="3" t="str">
        <f t="shared" ref="E68:E131" si="3">TEXT(D68,"YY-MM")</f>
        <v>21-09</v>
      </c>
      <c r="F68" s="3" t="str">
        <f t="shared" si="2"/>
        <v>21</v>
      </c>
      <c r="G68" t="s">
        <v>260</v>
      </c>
      <c r="I68" t="s">
        <v>261</v>
      </c>
      <c r="J68" t="s">
        <v>19</v>
      </c>
      <c r="K68" t="s">
        <v>181</v>
      </c>
      <c r="L68" t="s">
        <v>262</v>
      </c>
    </row>
    <row r="69" spans="1:12" x14ac:dyDescent="0.25">
      <c r="A69" s="2" t="str">
        <f>HYPERLINK("https://exadel.com/news/exadel-renews-adobe-experience-manager-sites-specialization","Exadel Renews Adobe Experience Manager Sites Specialization")</f>
        <v>Exadel Renews Adobe Experience Manager Sites Specialization</v>
      </c>
      <c r="B69" s="2" t="str">
        <f>HYPERLINK("https://exadel.com//wp-admin/post.php?post=203279&amp;action=edit","edit")</f>
        <v>edit</v>
      </c>
      <c r="C69" t="s">
        <v>22</v>
      </c>
      <c r="D69" s="3">
        <v>44434</v>
      </c>
      <c r="E69" s="3" t="str">
        <f t="shared" si="3"/>
        <v>21-08</v>
      </c>
      <c r="F69" s="3" t="str">
        <f t="shared" si="2"/>
        <v>21</v>
      </c>
      <c r="G69" t="s">
        <v>263</v>
      </c>
      <c r="I69" t="s">
        <v>264</v>
      </c>
      <c r="J69" t="s">
        <v>19</v>
      </c>
      <c r="K69" t="s">
        <v>265</v>
      </c>
      <c r="L69" t="s">
        <v>266</v>
      </c>
    </row>
    <row r="70" spans="1:12" x14ac:dyDescent="0.25">
      <c r="A70" s="2" t="str">
        <f>HYPERLINK("https://exadel.com/news/exadel-reports-strong-midyear-growth-with-new-clients-and-solutions","Exadel Reports Strong Mid-Year Growth with New Clients and Solutions")</f>
        <v>Exadel Reports Strong Mid-Year Growth with New Clients and Solutions</v>
      </c>
      <c r="B70" s="2" t="str">
        <f>HYPERLINK("https://exadel.com//wp-admin/post.php?post=203270&amp;action=edit","edit")</f>
        <v>edit</v>
      </c>
      <c r="C70" t="s">
        <v>10</v>
      </c>
      <c r="D70" s="3">
        <v>44433</v>
      </c>
      <c r="E70" s="3" t="str">
        <f t="shared" si="3"/>
        <v>21-08</v>
      </c>
      <c r="F70" s="3" t="str">
        <f t="shared" si="2"/>
        <v>21</v>
      </c>
      <c r="G70" t="s">
        <v>267</v>
      </c>
      <c r="I70" t="s">
        <v>268</v>
      </c>
      <c r="J70" t="s">
        <v>13</v>
      </c>
      <c r="K70" t="s">
        <v>156</v>
      </c>
      <c r="L70" t="s">
        <v>269</v>
      </c>
    </row>
    <row r="71" spans="1:12" x14ac:dyDescent="0.25">
      <c r="A71" s="2" t="str">
        <f>HYPERLINK("https://exadel.com/news/exadel-announced-updates-to-compreface-its-open-source-face-recognition-application","Exadel Announced Updates to CompreFace, its Open-Source Face Recognition Application")</f>
        <v>Exadel Announced Updates to CompreFace, its Open-Source Face Recognition Application</v>
      </c>
      <c r="B71" s="2" t="str">
        <f>HYPERLINK("https://exadel.com//wp-admin/post.php?post=203222&amp;action=edit","edit")</f>
        <v>edit</v>
      </c>
      <c r="C71" t="s">
        <v>10</v>
      </c>
      <c r="D71" s="3">
        <v>44428</v>
      </c>
      <c r="E71" s="3" t="str">
        <f t="shared" si="3"/>
        <v>21-08</v>
      </c>
      <c r="F71" s="3" t="str">
        <f t="shared" si="2"/>
        <v>21</v>
      </c>
      <c r="G71" t="s">
        <v>270</v>
      </c>
      <c r="I71" t="s">
        <v>271</v>
      </c>
      <c r="J71" t="s">
        <v>13</v>
      </c>
      <c r="K71" t="s">
        <v>65</v>
      </c>
      <c r="L71" t="s">
        <v>272</v>
      </c>
    </row>
    <row r="72" spans="1:12" x14ac:dyDescent="0.25">
      <c r="A72" s="2" t="str">
        <f>HYPERLINK("https://exadel.com/news/how-much-facial-recognition-software-cost-free-webinar","How Much Facial Recognition Software Costs: Free Webinar")</f>
        <v>How Much Facial Recognition Software Costs: Free Webinar</v>
      </c>
      <c r="B72" s="2" t="str">
        <f>HYPERLINK("https://exadel.com//wp-admin/post.php?post=203184&amp;action=edit","edit")</f>
        <v>edit</v>
      </c>
      <c r="C72" t="s">
        <v>27</v>
      </c>
      <c r="D72" s="3">
        <v>44427</v>
      </c>
      <c r="E72" s="3" t="str">
        <f t="shared" si="3"/>
        <v>21-08</v>
      </c>
      <c r="F72" s="3" t="str">
        <f t="shared" si="2"/>
        <v>21</v>
      </c>
      <c r="G72" t="s">
        <v>273</v>
      </c>
      <c r="I72" t="s">
        <v>274</v>
      </c>
      <c r="J72" t="s">
        <v>19</v>
      </c>
      <c r="K72" t="s">
        <v>275</v>
      </c>
      <c r="L72" t="s">
        <v>276</v>
      </c>
    </row>
    <row r="73" spans="1:12" x14ac:dyDescent="0.25">
      <c r="A73" s="2" t="str">
        <f>HYPERLINK("https://exadel.com/news/exadel-and-armour-cybersecurity-announce-strategic-partnership","Exadel and Armour Cybersecurity Announce Strategic Partnership")</f>
        <v>Exadel and Armour Cybersecurity Announce Strategic Partnership</v>
      </c>
      <c r="B73" s="2" t="str">
        <f>HYPERLINK("https://exadel.com//wp-admin/post.php?post=203147&amp;action=edit","edit")</f>
        <v>edit</v>
      </c>
      <c r="C73" t="s">
        <v>10</v>
      </c>
      <c r="D73" s="3">
        <v>44426</v>
      </c>
      <c r="E73" s="3" t="str">
        <f t="shared" si="3"/>
        <v>21-08</v>
      </c>
      <c r="F73" s="3" t="str">
        <f t="shared" si="2"/>
        <v>21</v>
      </c>
      <c r="G73" t="s">
        <v>277</v>
      </c>
      <c r="I73" t="s">
        <v>278</v>
      </c>
      <c r="J73" t="s">
        <v>13</v>
      </c>
      <c r="K73" t="s">
        <v>279</v>
      </c>
      <c r="L73" t="s">
        <v>280</v>
      </c>
    </row>
    <row r="74" spans="1:12" x14ac:dyDescent="0.25">
      <c r="A74" s="2" t="str">
        <f>HYPERLINK("https://exadel.com/news/aem-content-fragments-custom-models","AEM Content Fragments: Custom Models")</f>
        <v>AEM Content Fragments: Custom Models</v>
      </c>
      <c r="B74" s="2" t="str">
        <f>HYPERLINK("https://exadel.com//wp-admin/post.php?post=203001&amp;action=edit","edit")</f>
        <v>edit</v>
      </c>
      <c r="C74" t="s">
        <v>22</v>
      </c>
      <c r="D74" s="3">
        <v>44419</v>
      </c>
      <c r="E74" s="3" t="str">
        <f t="shared" si="3"/>
        <v>21-08</v>
      </c>
      <c r="F74" s="3" t="str">
        <f t="shared" si="2"/>
        <v>21</v>
      </c>
      <c r="G74" t="s">
        <v>281</v>
      </c>
      <c r="I74" t="s">
        <v>282</v>
      </c>
      <c r="J74" t="s">
        <v>19</v>
      </c>
      <c r="K74" t="s">
        <v>233</v>
      </c>
      <c r="L74" t="s">
        <v>283</v>
      </c>
    </row>
    <row r="75" spans="1:12" x14ac:dyDescent="0.25">
      <c r="A75" s="2" t="str">
        <f>HYPERLINK("https://exadel.com/news/top-reasons-why-proofreading-is-important-for-it-companies/","Top Reasons Why Proofreading is Important for IT Companies")</f>
        <v>Top Reasons Why Proofreading is Important for IT Companies</v>
      </c>
      <c r="B75" s="2" t="str">
        <f>HYPERLINK("https://exadel.com//wp-admin/post.php?post=202978&amp;action=edit","edit")</f>
        <v>edit</v>
      </c>
      <c r="C75" t="s">
        <v>284</v>
      </c>
      <c r="D75" s="3">
        <v>44418</v>
      </c>
      <c r="E75" s="3" t="str">
        <f t="shared" si="3"/>
        <v>21-08</v>
      </c>
      <c r="F75" s="3" t="str">
        <f t="shared" si="2"/>
        <v>21</v>
      </c>
      <c r="G75" t="s">
        <v>285</v>
      </c>
      <c r="I75" t="s">
        <v>286</v>
      </c>
      <c r="J75" t="s">
        <v>107</v>
      </c>
      <c r="K75" t="s">
        <v>51</v>
      </c>
      <c r="L75" t="s">
        <v>287</v>
      </c>
    </row>
    <row r="76" spans="1:12" x14ac:dyDescent="0.25">
      <c r="A76" s="2" t="str">
        <f>HYPERLINK("https://exadel.com/news/development-automation-helps-organizations-support-their-digital-transformation/","Development Automation Helps Organizations Support Their Digital Transformation")</f>
        <v>Development Automation Helps Organizations Support Their Digital Transformation</v>
      </c>
      <c r="B76" s="2" t="str">
        <f>HYPERLINK("https://exadel.com//wp-admin/post.php?post=202967&amp;action=edit","edit")</f>
        <v>edit</v>
      </c>
      <c r="C76" t="s">
        <v>104</v>
      </c>
      <c r="D76" s="3">
        <v>44417</v>
      </c>
      <c r="E76" s="3" t="str">
        <f t="shared" si="3"/>
        <v>21-08</v>
      </c>
      <c r="F76" s="3" t="str">
        <f t="shared" si="2"/>
        <v>21</v>
      </c>
      <c r="G76" t="s">
        <v>288</v>
      </c>
      <c r="I76" t="s">
        <v>289</v>
      </c>
      <c r="J76" t="s">
        <v>107</v>
      </c>
      <c r="K76" t="s">
        <v>290</v>
      </c>
      <c r="L76" t="s">
        <v>291</v>
      </c>
    </row>
    <row r="77" spans="1:12" x14ac:dyDescent="0.25">
      <c r="A77" s="2" t="str">
        <f>HYPERLINK("https://exadel.com/news/metrics-in-software-testing-and-why-you-should-care-about-them","Metrics in Software Testing and Why You Should Care about Them?")</f>
        <v>Metrics in Software Testing and Why You Should Care about Them?</v>
      </c>
      <c r="B77" s="2" t="str">
        <f>HYPERLINK("https://exadel.com//wp-admin/post.php?post=202930&amp;action=edit","edit")</f>
        <v>edit</v>
      </c>
      <c r="C77" t="s">
        <v>88</v>
      </c>
      <c r="D77" s="3">
        <v>44414</v>
      </c>
      <c r="E77" s="3" t="str">
        <f t="shared" si="3"/>
        <v>21-08</v>
      </c>
      <c r="F77" s="3" t="str">
        <f t="shared" si="2"/>
        <v>21</v>
      </c>
      <c r="G77" t="s">
        <v>292</v>
      </c>
      <c r="I77" t="s">
        <v>293</v>
      </c>
      <c r="J77" t="s">
        <v>19</v>
      </c>
      <c r="K77" t="s">
        <v>181</v>
      </c>
      <c r="L77" t="s">
        <v>294</v>
      </c>
    </row>
    <row r="78" spans="1:12" x14ac:dyDescent="0.25">
      <c r="A78" s="2" t="str">
        <f>HYPERLINK("https://exadel.com/news/python-face-recognition-sdk-release/","Python Face Recognition SDK Release")</f>
        <v>Python Face Recognition SDK Release</v>
      </c>
      <c r="B78" s="2" t="str">
        <f>HYPERLINK("https://exadel.com//wp-admin/post.php?post=202892&amp;action=edit","edit")</f>
        <v>edit</v>
      </c>
      <c r="C78" t="s">
        <v>27</v>
      </c>
      <c r="D78" s="3">
        <v>44413</v>
      </c>
      <c r="E78" s="3" t="str">
        <f t="shared" si="3"/>
        <v>21-08</v>
      </c>
      <c r="F78" s="3" t="str">
        <f t="shared" si="2"/>
        <v>21</v>
      </c>
      <c r="G78" t="s">
        <v>295</v>
      </c>
      <c r="I78" t="s">
        <v>296</v>
      </c>
      <c r="J78" t="s">
        <v>19</v>
      </c>
      <c r="K78" t="s">
        <v>188</v>
      </c>
      <c r="L78" t="s">
        <v>297</v>
      </c>
    </row>
    <row r="79" spans="1:12" x14ac:dyDescent="0.25">
      <c r="A79" s="2" t="str">
        <f>HYPERLINK("https://exadel.com/news/crisp-launch-automated-testing-chrome-extension/","CRISP Launch - Automated Testing Chrome Extension")</f>
        <v>CRISP Launch - Automated Testing Chrome Extension</v>
      </c>
      <c r="B79" s="2" t="str">
        <f>HYPERLINK("https://exadel.com//wp-admin/post.php?post=202842&amp;action=edit","edit")</f>
        <v>edit</v>
      </c>
      <c r="C79" t="s">
        <v>298</v>
      </c>
      <c r="D79" s="3">
        <v>44410</v>
      </c>
      <c r="E79" s="3" t="str">
        <f t="shared" si="3"/>
        <v>21-08</v>
      </c>
      <c r="F79" s="3" t="str">
        <f t="shared" si="2"/>
        <v>21</v>
      </c>
      <c r="G79" t="s">
        <v>299</v>
      </c>
      <c r="I79" t="s">
        <v>300</v>
      </c>
      <c r="J79" t="s">
        <v>19</v>
      </c>
      <c r="K79" t="s">
        <v>301</v>
      </c>
      <c r="L79" t="s">
        <v>302</v>
      </c>
    </row>
    <row r="80" spans="1:12" x14ac:dyDescent="0.25">
      <c r="A80" s="2" t="str">
        <f>HYPERLINK("https://exadel.com/news/how-continuous-monitoring-help-businesses-with-risk-assessment-and-management","How Continuous Monitoring Helps Businesses with Risk Assessment and Management")</f>
        <v>How Continuous Monitoring Helps Businesses with Risk Assessment and Management</v>
      </c>
      <c r="B80" s="2" t="str">
        <f>HYPERLINK("https://exadel.com//wp-admin/post.php?post=202789&amp;action=edit","edit")</f>
        <v>edit</v>
      </c>
      <c r="C80" t="s">
        <v>246</v>
      </c>
      <c r="D80" s="3">
        <v>44407</v>
      </c>
      <c r="E80" s="3" t="str">
        <f t="shared" si="3"/>
        <v>21-07</v>
      </c>
      <c r="F80" s="3" t="str">
        <f t="shared" si="2"/>
        <v>21</v>
      </c>
      <c r="G80" t="s">
        <v>303</v>
      </c>
      <c r="I80" t="s">
        <v>304</v>
      </c>
      <c r="J80" t="s">
        <v>42</v>
      </c>
      <c r="K80" t="s">
        <v>305</v>
      </c>
      <c r="L80" t="s">
        <v>306</v>
      </c>
    </row>
    <row r="81" spans="1:12" x14ac:dyDescent="0.25">
      <c r="A81" s="2" t="str">
        <f>HYPERLINK("https://exadel.com/news/mercer-and-exadel-collaborate-on-best-in-class-qa-automation-framework-solution","Mercer and Exadel Collaborate on Best-in-Class Quality Assurance Automation Framework Solution")</f>
        <v>Mercer and Exadel Collaborate on Best-in-Class Quality Assurance Automation Framework Solution</v>
      </c>
      <c r="B81" s="2" t="str">
        <f>HYPERLINK("https://exadel.com//wp-admin/post.php?post=202741&amp;action=edit","edit")</f>
        <v>edit</v>
      </c>
      <c r="C81" t="s">
        <v>10</v>
      </c>
      <c r="D81" s="3">
        <v>44406</v>
      </c>
      <c r="E81" s="3" t="str">
        <f t="shared" si="3"/>
        <v>21-07</v>
      </c>
      <c r="F81" s="3" t="str">
        <f t="shared" si="2"/>
        <v>21</v>
      </c>
      <c r="G81" t="s">
        <v>307</v>
      </c>
      <c r="I81" t="s">
        <v>308</v>
      </c>
      <c r="J81" t="s">
        <v>13</v>
      </c>
      <c r="K81" t="s">
        <v>309</v>
      </c>
      <c r="L81" t="s">
        <v>310</v>
      </c>
    </row>
    <row r="82" spans="1:12" x14ac:dyDescent="0.25">
      <c r="A82" s="2" t="str">
        <f>HYPERLINK("https://exadel.com/news/how-to-write-effective-test-cases-in-manual-testing-top-tips/","How to Write Effective Test Cases: Our Top Tips.")</f>
        <v>How to Write Effective Test Cases: Our Top Tips.</v>
      </c>
      <c r="B82" s="2" t="str">
        <f>HYPERLINK("https://exadel.com//wp-admin/post.php?post=202714&amp;action=edit","edit")</f>
        <v>edit</v>
      </c>
      <c r="C82" t="s">
        <v>88</v>
      </c>
      <c r="D82" s="3">
        <v>44405</v>
      </c>
      <c r="E82" s="3" t="str">
        <f t="shared" si="3"/>
        <v>21-07</v>
      </c>
      <c r="F82" s="3" t="str">
        <f t="shared" si="2"/>
        <v>21</v>
      </c>
      <c r="G82" t="s">
        <v>311</v>
      </c>
      <c r="I82" t="s">
        <v>312</v>
      </c>
      <c r="J82" t="s">
        <v>19</v>
      </c>
      <c r="K82" t="s">
        <v>181</v>
      </c>
      <c r="L82" t="s">
        <v>313</v>
      </c>
    </row>
    <row r="83" spans="1:12" x14ac:dyDescent="0.25">
      <c r="A83" s="2" t="str">
        <f>HYPERLINK("https://exadel.com/news/aem-content-fragments-an-introduction/","AEM Content Fragments: An Introduction")</f>
        <v>AEM Content Fragments: An Introduction</v>
      </c>
      <c r="B83" s="2" t="str">
        <f>HYPERLINK("https://exadel.com//wp-admin/post.php?post=202577&amp;action=edit","edit")</f>
        <v>edit</v>
      </c>
      <c r="C83" t="s">
        <v>22</v>
      </c>
      <c r="D83" s="3">
        <v>44404</v>
      </c>
      <c r="E83" s="3" t="str">
        <f t="shared" si="3"/>
        <v>21-07</v>
      </c>
      <c r="F83" s="3" t="str">
        <f t="shared" si="2"/>
        <v>21</v>
      </c>
      <c r="G83" t="s">
        <v>314</v>
      </c>
      <c r="I83" t="s">
        <v>315</v>
      </c>
      <c r="J83" t="s">
        <v>19</v>
      </c>
      <c r="K83" t="s">
        <v>233</v>
      </c>
      <c r="L83" t="s">
        <v>316</v>
      </c>
    </row>
    <row r="84" spans="1:12" x14ac:dyDescent="0.25">
      <c r="A84" s="2" t="str">
        <f>HYPERLINK("https://exadel.com/news/exadel-compreface-open-source-and-easy-to-use-facial-recognition-software-that-can-be-rapidly-integrated-into-your-existing-system/","Exadel CompreFace — Open-Source and Easy-to-Use Facial Recognition Software That Can Be Rapidly Integrated into Your Existing System")</f>
        <v>Exadel CompreFace — Open-Source and Easy-to-Use Facial Recognition Software That Can Be Rapidly Integrated into Your Existing System</v>
      </c>
      <c r="B84" s="2" t="str">
        <f>HYPERLINK("https://exadel.com//wp-admin/post.php?post=202553&amp;action=edit","edit")</f>
        <v>edit</v>
      </c>
      <c r="C84" t="s">
        <v>27</v>
      </c>
      <c r="D84" s="3">
        <v>44400</v>
      </c>
      <c r="E84" s="3" t="str">
        <f t="shared" si="3"/>
        <v>21-07</v>
      </c>
      <c r="F84" s="3" t="str">
        <f t="shared" si="2"/>
        <v>21</v>
      </c>
      <c r="G84" t="s">
        <v>317</v>
      </c>
      <c r="I84" t="s">
        <v>318</v>
      </c>
      <c r="J84" t="s">
        <v>135</v>
      </c>
      <c r="K84" t="s">
        <v>188</v>
      </c>
      <c r="L84" t="s">
        <v>319</v>
      </c>
    </row>
    <row r="85" spans="1:12" x14ac:dyDescent="0.25">
      <c r="A85" s="2" t="str">
        <f>HYPERLINK("https://exadel.com/news/what-metrics-should-it-companies-track-to-measure-content-marketing-effectiveness/","What Metrics Should IT Companies Track To Measure Content Marketing Effectiveness?")</f>
        <v>What Metrics Should IT Companies Track To Measure Content Marketing Effectiveness?</v>
      </c>
      <c r="B85" s="2" t="str">
        <f>HYPERLINK("https://exadel.com//wp-admin/post.php?post=202482&amp;action=edit","edit")</f>
        <v>edit</v>
      </c>
      <c r="C85" t="s">
        <v>16</v>
      </c>
      <c r="D85" s="3">
        <v>44397</v>
      </c>
      <c r="E85" s="3" t="str">
        <f t="shared" si="3"/>
        <v>21-07</v>
      </c>
      <c r="F85" s="3" t="str">
        <f t="shared" si="2"/>
        <v>21</v>
      </c>
      <c r="G85" t="s">
        <v>320</v>
      </c>
      <c r="I85" t="s">
        <v>321</v>
      </c>
      <c r="J85" t="s">
        <v>107</v>
      </c>
      <c r="K85" t="s">
        <v>51</v>
      </c>
      <c r="L85" t="s">
        <v>322</v>
      </c>
    </row>
    <row r="86" spans="1:12" x14ac:dyDescent="0.25">
      <c r="A86" s="2" t="str">
        <f>HYPERLINK("https://exadel.com/news/12-tips-for-a-productive-remote-sprint-review/","12 Tips for a Productive Remote Sprint Review")</f>
        <v>12 Tips for a Productive Remote Sprint Review</v>
      </c>
      <c r="B86" s="2" t="str">
        <f>HYPERLINK("https://exadel.com//wp-admin/post.php?post=202364&amp;action=edit","edit")</f>
        <v>edit</v>
      </c>
      <c r="C86" t="s">
        <v>32</v>
      </c>
      <c r="D86" s="3">
        <v>44392</v>
      </c>
      <c r="E86" s="3" t="str">
        <f t="shared" si="3"/>
        <v>21-07</v>
      </c>
      <c r="F86" s="3" t="str">
        <f t="shared" si="2"/>
        <v>21</v>
      </c>
      <c r="G86" t="s">
        <v>323</v>
      </c>
      <c r="I86" t="s">
        <v>321</v>
      </c>
      <c r="J86" t="s">
        <v>107</v>
      </c>
      <c r="K86" t="s">
        <v>35</v>
      </c>
      <c r="L86" t="s">
        <v>324</v>
      </c>
    </row>
    <row r="87" spans="1:12" x14ac:dyDescent="0.25">
      <c r="A87" s="2" t="str">
        <f>HYPERLINK("https://exadel.com/news/top-6-aem-best-practices-for-delivering-the-ultimate-user-experience/","Top 6 AEM Best Practices for Delivering the Ultimate User Experience")</f>
        <v>Top 6 AEM Best Practices for Delivering the Ultimate User Experience</v>
      </c>
      <c r="B87" s="2" t="str">
        <f>HYPERLINK("https://exadel.com//wp-admin/post.php?post=202293&amp;action=edit","edit")</f>
        <v>edit</v>
      </c>
      <c r="C87" t="s">
        <v>22</v>
      </c>
      <c r="D87" s="3">
        <v>44389</v>
      </c>
      <c r="E87" s="3" t="str">
        <f t="shared" si="3"/>
        <v>21-07</v>
      </c>
      <c r="F87" s="3" t="str">
        <f t="shared" si="2"/>
        <v>21</v>
      </c>
      <c r="G87" t="s">
        <v>325</v>
      </c>
      <c r="I87" t="s">
        <v>326</v>
      </c>
      <c r="J87" t="s">
        <v>135</v>
      </c>
      <c r="K87" t="s">
        <v>327</v>
      </c>
      <c r="L87" t="s">
        <v>328</v>
      </c>
    </row>
    <row r="88" spans="1:12" x14ac:dyDescent="0.25">
      <c r="A88" s="2" t="str">
        <f>HYPERLINK("https://exadel.com/news/how-to-turn-your-blog-into-a-lead-generation-tool-tips-for-it-companies/","How to Turn Your Blog into a Lead Generation Tool: Tips for IT Companies")</f>
        <v>How to Turn Your Blog into a Lead Generation Tool: Tips for IT Companies</v>
      </c>
      <c r="B88" s="2" t="str">
        <f>HYPERLINK("https://exadel.com//wp-admin/post.php?post=202262&amp;action=edit","edit")</f>
        <v>edit</v>
      </c>
      <c r="C88" t="s">
        <v>284</v>
      </c>
      <c r="D88" s="3">
        <v>44386</v>
      </c>
      <c r="E88" s="3" t="str">
        <f t="shared" si="3"/>
        <v>21-07</v>
      </c>
      <c r="F88" s="3" t="str">
        <f t="shared" si="2"/>
        <v>21</v>
      </c>
      <c r="G88" t="s">
        <v>329</v>
      </c>
      <c r="I88" t="s">
        <v>330</v>
      </c>
      <c r="J88" t="s">
        <v>107</v>
      </c>
      <c r="K88" t="s">
        <v>51</v>
      </c>
      <c r="L88" t="s">
        <v>331</v>
      </c>
    </row>
    <row r="89" spans="1:12" x14ac:dyDescent="0.25">
      <c r="A89" s="2" t="str">
        <f>HYPERLINK("https://exadel.com/news/artificial-intelligence-in-hr-benefits-and-use-cases/","Artificial Intelligence in HR: benefits and use cases")</f>
        <v>Artificial Intelligence in HR: benefits and use cases</v>
      </c>
      <c r="B89" s="2" t="str">
        <f>HYPERLINK("https://exadel.com//wp-admin/post.php?post=202234&amp;action=edit","edit")</f>
        <v>edit</v>
      </c>
      <c r="C89" t="s">
        <v>10</v>
      </c>
      <c r="D89" s="3">
        <v>44385</v>
      </c>
      <c r="E89" s="3" t="str">
        <f t="shared" si="3"/>
        <v>21-07</v>
      </c>
      <c r="F89" s="3" t="str">
        <f t="shared" si="2"/>
        <v>21</v>
      </c>
      <c r="G89" t="s">
        <v>332</v>
      </c>
      <c r="I89" t="s">
        <v>333</v>
      </c>
      <c r="J89" t="s">
        <v>19</v>
      </c>
      <c r="K89" t="s">
        <v>334</v>
      </c>
      <c r="L89" t="s">
        <v>335</v>
      </c>
    </row>
    <row r="90" spans="1:12" x14ac:dyDescent="0.25">
      <c r="A90" s="2" t="str">
        <f>HYPERLINK("https://exadel.com/news/how-to-run-a-daily-scrum-meeting/","How To Run a Daily Scrum Meeting")</f>
        <v>How To Run a Daily Scrum Meeting</v>
      </c>
      <c r="B90" s="2" t="str">
        <f>HYPERLINK("https://exadel.com//wp-admin/post.php?post=202134&amp;action=edit","edit")</f>
        <v>edit</v>
      </c>
      <c r="C90" t="s">
        <v>32</v>
      </c>
      <c r="D90" s="3">
        <v>44379</v>
      </c>
      <c r="E90" s="3" t="str">
        <f t="shared" si="3"/>
        <v>21-07</v>
      </c>
      <c r="F90" s="3" t="str">
        <f t="shared" si="2"/>
        <v>21</v>
      </c>
      <c r="G90" t="s">
        <v>336</v>
      </c>
      <c r="I90" t="s">
        <v>337</v>
      </c>
      <c r="J90" t="s">
        <v>107</v>
      </c>
      <c r="K90" t="s">
        <v>35</v>
      </c>
      <c r="L90" t="s">
        <v>338</v>
      </c>
    </row>
    <row r="91" spans="1:12" x14ac:dyDescent="0.25">
      <c r="A91" s="2" t="str">
        <f>HYPERLINK("https://exadel.com/news/how-to-explain-gitops-in-plain-english/","How to explain GitOps in plain English")</f>
        <v>How to explain GitOps in plain English</v>
      </c>
      <c r="B91" s="2" t="str">
        <f>HYPERLINK("https://exadel.com//wp-admin/post.php?post=202118&amp;action=edit","edit")</f>
        <v>edit</v>
      </c>
      <c r="C91" t="s">
        <v>10</v>
      </c>
      <c r="D91" s="3">
        <v>44378</v>
      </c>
      <c r="E91" s="3" t="str">
        <f t="shared" si="3"/>
        <v>21-07</v>
      </c>
      <c r="F91" s="3" t="str">
        <f t="shared" si="2"/>
        <v>21</v>
      </c>
      <c r="G91" t="s">
        <v>339</v>
      </c>
      <c r="I91" t="s">
        <v>340</v>
      </c>
      <c r="J91" t="s">
        <v>19</v>
      </c>
      <c r="K91" t="s">
        <v>341</v>
      </c>
      <c r="L91" t="s">
        <v>342</v>
      </c>
    </row>
    <row r="92" spans="1:12" x14ac:dyDescent="0.25">
      <c r="A92" s="2" t="str">
        <f>HYPERLINK("https://exadel.com/news/new-exadel-compreface-javascript-sdk-workshop-is-live/","New Exadel CompreFace&lt;br&gt;JavaScript SDK Workshop is Live")</f>
        <v>New Exadel CompreFace&lt;br&gt;JavaScript SDK Workshop is Live</v>
      </c>
      <c r="B92" s="2" t="str">
        <f>HYPERLINK("https://exadel.com//wp-admin/post.php?post=202091&amp;action=edit","edit")</f>
        <v>edit</v>
      </c>
      <c r="C92" t="s">
        <v>27</v>
      </c>
      <c r="D92" s="3">
        <v>44376</v>
      </c>
      <c r="E92" s="3" t="str">
        <f t="shared" si="3"/>
        <v>21-06</v>
      </c>
      <c r="F92" s="3" t="str">
        <f t="shared" si="2"/>
        <v>21</v>
      </c>
      <c r="G92" t="s">
        <v>343</v>
      </c>
      <c r="I92" t="s">
        <v>344</v>
      </c>
      <c r="J92" t="s">
        <v>19</v>
      </c>
      <c r="K92" t="s">
        <v>188</v>
      </c>
      <c r="L92" t="s">
        <v>345</v>
      </c>
    </row>
    <row r="93" spans="1:12" x14ac:dyDescent="0.25">
      <c r="A93" s="2" t="str">
        <f>HYPERLINK("https://exadel.com/news/exadel-compreface-face-detection-demo/","Exadel CompreFace Face Detection Demo")</f>
        <v>Exadel CompreFace Face Detection Demo</v>
      </c>
      <c r="B93" s="2" t="str">
        <f>HYPERLINK("https://exadel.com//wp-admin/post.php?post=202051&amp;action=edit","edit")</f>
        <v>edit</v>
      </c>
      <c r="C93" t="s">
        <v>27</v>
      </c>
      <c r="D93" s="3">
        <v>44375</v>
      </c>
      <c r="E93" s="3" t="str">
        <f t="shared" si="3"/>
        <v>21-06</v>
      </c>
      <c r="F93" s="3" t="str">
        <f t="shared" si="2"/>
        <v>21</v>
      </c>
      <c r="G93" t="s">
        <v>346</v>
      </c>
      <c r="I93" t="s">
        <v>347</v>
      </c>
      <c r="J93" t="s">
        <v>19</v>
      </c>
      <c r="K93" t="s">
        <v>188</v>
      </c>
      <c r="L93" t="s">
        <v>348</v>
      </c>
    </row>
    <row r="94" spans="1:12" x14ac:dyDescent="0.25">
      <c r="A94" s="2" t="str">
        <f>HYPERLINK("https://exadel.com/news/how-to-switch-between-aem-environments-and-modes/","How to Switch Between &lt;br&gt; AEM Environments and Modes")</f>
        <v>How to Switch Between &lt;br&gt; AEM Environments and Modes</v>
      </c>
      <c r="B94" s="2" t="str">
        <f>HYPERLINK("https://exadel.com//wp-admin/post.php?post=202041&amp;action=edit","edit")</f>
        <v>edit</v>
      </c>
      <c r="C94" t="s">
        <v>22</v>
      </c>
      <c r="D94" s="3">
        <v>44372</v>
      </c>
      <c r="E94" s="3" t="str">
        <f t="shared" si="3"/>
        <v>21-06</v>
      </c>
      <c r="F94" s="3" t="str">
        <f t="shared" si="2"/>
        <v>21</v>
      </c>
      <c r="G94" t="s">
        <v>349</v>
      </c>
      <c r="I94" t="s">
        <v>350</v>
      </c>
      <c r="J94" t="s">
        <v>135</v>
      </c>
      <c r="K94" t="s">
        <v>351</v>
      </c>
      <c r="L94" t="s">
        <v>352</v>
      </c>
    </row>
    <row r="95" spans="1:12" x14ac:dyDescent="0.25">
      <c r="A95" s="2" t="str">
        <f>HYPERLINK("https://exadel.com/news/exadel-announced-the-creation-of-a-new-ai-practice-to-help-modern-enterprises-solve-ai-business-challenges/","Exadel Announced the Creation of a New AI Practice to Help Modern Enterprises Solve AI Business Challenges")</f>
        <v>Exadel Announced the Creation of a New AI Practice to Help Modern Enterprises Solve AI Business Challenges</v>
      </c>
      <c r="B95" s="2" t="str">
        <f>HYPERLINK("https://exadel.com//wp-admin/post.php?post=202003&amp;action=edit","edit")</f>
        <v>edit</v>
      </c>
      <c r="C95" t="s">
        <v>10</v>
      </c>
      <c r="D95" s="3">
        <v>44370</v>
      </c>
      <c r="E95" s="3" t="str">
        <f t="shared" si="3"/>
        <v>21-06</v>
      </c>
      <c r="F95" s="3" t="str">
        <f t="shared" si="2"/>
        <v>21</v>
      </c>
      <c r="G95" t="s">
        <v>353</v>
      </c>
      <c r="I95" t="s">
        <v>354</v>
      </c>
      <c r="J95" t="s">
        <v>13</v>
      </c>
      <c r="K95" t="s">
        <v>43</v>
      </c>
      <c r="L95" t="s">
        <v>355</v>
      </c>
    </row>
    <row r="96" spans="1:12" x14ac:dyDescent="0.25">
      <c r="A96" s="2" t="str">
        <f>HYPERLINK("https://exadel.com/news/appery-io-announced-its-new-fully-customizable-and-ready-to-go-app-templates/","Appery.io Announced its New Fully Customizable and Ready-to-Go App Templates")</f>
        <v>Appery.io Announced its New Fully Customizable and Ready-to-Go App Templates</v>
      </c>
      <c r="B96" s="2" t="str">
        <f>HYPERLINK("https://exadel.com//wp-admin/post.php?post=202008&amp;action=edit","edit")</f>
        <v>edit</v>
      </c>
      <c r="C96" t="s">
        <v>10</v>
      </c>
      <c r="D96" s="3">
        <v>44369</v>
      </c>
      <c r="E96" s="3" t="str">
        <f t="shared" si="3"/>
        <v>21-06</v>
      </c>
      <c r="F96" s="3" t="str">
        <f t="shared" si="2"/>
        <v>21</v>
      </c>
      <c r="G96" t="s">
        <v>356</v>
      </c>
      <c r="I96" t="s">
        <v>357</v>
      </c>
      <c r="J96" t="s">
        <v>13</v>
      </c>
      <c r="K96" t="s">
        <v>47</v>
      </c>
      <c r="L96" t="s">
        <v>358</v>
      </c>
    </row>
    <row r="97" spans="1:12" x14ac:dyDescent="0.25">
      <c r="A97" s="2" t="str">
        <f>HYPERLINK("https://exadel.com/news/how-to-run-a-successful-sprint-planning-meeting/","How to Run a Successful Sprint Planning Meeting")</f>
        <v>How to Run a Successful Sprint Planning Meeting</v>
      </c>
      <c r="B97" s="2" t="str">
        <f>HYPERLINK("https://exadel.com//wp-admin/post.php?post=201864&amp;action=edit","edit")</f>
        <v>edit</v>
      </c>
      <c r="C97" t="s">
        <v>32</v>
      </c>
      <c r="D97" s="3">
        <v>44365</v>
      </c>
      <c r="E97" s="3" t="str">
        <f t="shared" si="3"/>
        <v>21-06</v>
      </c>
      <c r="F97" s="3" t="str">
        <f t="shared" si="2"/>
        <v>21</v>
      </c>
      <c r="G97" t="s">
        <v>359</v>
      </c>
      <c r="I97" t="s">
        <v>360</v>
      </c>
      <c r="J97" t="s">
        <v>107</v>
      </c>
      <c r="K97" t="s">
        <v>35</v>
      </c>
      <c r="L97" t="s">
        <v>361</v>
      </c>
    </row>
    <row r="98" spans="1:12" x14ac:dyDescent="0.25">
      <c r="A98" s="2" t="str">
        <f>HYPERLINK("https://exadel.com/news/techniques-and-practices-for-product-backlog-refinement/","Techniques and Practices for Product Backlog Refinement")</f>
        <v>Techniques and Practices for Product Backlog Refinement</v>
      </c>
      <c r="B98" s="2" t="str">
        <f>HYPERLINK("https://exadel.com//wp-admin/post.php?post=201826&amp;action=edit","edit")</f>
        <v>edit</v>
      </c>
      <c r="C98" t="s">
        <v>32</v>
      </c>
      <c r="D98" s="3">
        <v>44363</v>
      </c>
      <c r="E98" s="3" t="str">
        <f t="shared" si="3"/>
        <v>21-06</v>
      </c>
      <c r="F98" s="3" t="str">
        <f t="shared" si="2"/>
        <v>21</v>
      </c>
      <c r="G98" t="s">
        <v>362</v>
      </c>
      <c r="I98" t="s">
        <v>363</v>
      </c>
      <c r="J98" t="s">
        <v>107</v>
      </c>
      <c r="K98" t="s">
        <v>35</v>
      </c>
      <c r="L98" t="s">
        <v>364</v>
      </c>
    </row>
    <row r="99" spans="1:12" x14ac:dyDescent="0.25">
      <c r="A99" s="2" t="str">
        <f>HYPERLINK("https://exadel.com/news/exadel-toolbox-lists-a-brand-new-way-to-create-a-generic-list-in-aem/","Exadel Toolbox Lists: A Brand-New Way to Create a Generic List in AEM")</f>
        <v>Exadel Toolbox Lists: A Brand-New Way to Create a Generic List in AEM</v>
      </c>
      <c r="B99" s="2" t="str">
        <f>HYPERLINK("https://exadel.com//wp-admin/post.php?post=201737&amp;action=edit","edit")</f>
        <v>edit</v>
      </c>
      <c r="C99" t="s">
        <v>22</v>
      </c>
      <c r="D99" s="3">
        <v>44355</v>
      </c>
      <c r="E99" s="3" t="str">
        <f t="shared" si="3"/>
        <v>21-06</v>
      </c>
      <c r="F99" s="3" t="str">
        <f t="shared" si="2"/>
        <v>21</v>
      </c>
      <c r="G99" t="s">
        <v>365</v>
      </c>
      <c r="I99" t="s">
        <v>366</v>
      </c>
      <c r="J99" t="s">
        <v>135</v>
      </c>
      <c r="K99" t="s">
        <v>367</v>
      </c>
      <c r="L99" t="s">
        <v>368</v>
      </c>
    </row>
    <row r="100" spans="1:12" x14ac:dyDescent="0.25">
      <c r="A100" s="2" t="str">
        <f>HYPERLINK("https://exadel.com/news/the-importance-of-accessibility-testing-for-websites/","The Importance of Accessibility Testing for Websites")</f>
        <v>The Importance of Accessibility Testing for Websites</v>
      </c>
      <c r="B100" s="2" t="str">
        <f>HYPERLINK("https://exadel.com//wp-admin/post.php?post=201624&amp;action=edit","edit")</f>
        <v>edit</v>
      </c>
      <c r="C100" t="s">
        <v>88</v>
      </c>
      <c r="D100" s="3">
        <v>44350</v>
      </c>
      <c r="E100" s="3" t="str">
        <f t="shared" si="3"/>
        <v>21-06</v>
      </c>
      <c r="F100" s="3" t="str">
        <f t="shared" si="2"/>
        <v>21</v>
      </c>
      <c r="G100" t="s">
        <v>369</v>
      </c>
      <c r="I100" t="s">
        <v>370</v>
      </c>
      <c r="J100" t="s">
        <v>19</v>
      </c>
      <c r="K100" t="s">
        <v>181</v>
      </c>
      <c r="L100" t="s">
        <v>371</v>
      </c>
    </row>
    <row r="101" spans="1:12" x14ac:dyDescent="0.25">
      <c r="A101" s="2" t="str">
        <f>HYPERLINK("https://exadel.com/news/how-to-automate-attendance-management-using-face-recognition-technology/","How to Automate Attendance Management System Using Face Recognition Technology")</f>
        <v>How to Automate Attendance Management System Using Face Recognition Technology</v>
      </c>
      <c r="B101" s="2" t="str">
        <f>HYPERLINK("https://exadel.com//wp-admin/post.php?post=201604&amp;action=edit","edit")</f>
        <v>edit</v>
      </c>
      <c r="C101" t="s">
        <v>27</v>
      </c>
      <c r="D101" s="3">
        <v>44347</v>
      </c>
      <c r="E101" s="3" t="str">
        <f t="shared" si="3"/>
        <v>21-05</v>
      </c>
      <c r="F101" s="3" t="str">
        <f t="shared" si="2"/>
        <v>21</v>
      </c>
      <c r="G101" t="s">
        <v>372</v>
      </c>
      <c r="I101" t="s">
        <v>373</v>
      </c>
      <c r="J101" t="s">
        <v>19</v>
      </c>
      <c r="K101" t="s">
        <v>374</v>
      </c>
      <c r="L101" t="s">
        <v>375</v>
      </c>
    </row>
    <row r="102" spans="1:12" x14ac:dyDescent="0.25">
      <c r="A102" s="2" t="str">
        <f>HYPERLINK("https://exadel.com/news/how-it-is-adapting-to-covid-19-pandemic-in-the-long-term/","How IT is adapting to COVID-19 pandemic in the long-term")</f>
        <v>How IT is adapting to COVID-19 pandemic in the long-term</v>
      </c>
      <c r="B102" s="2" t="str">
        <f>HYPERLINK("https://exadel.com//wp-admin/post.php?post=201283&amp;action=edit","edit")</f>
        <v>edit</v>
      </c>
      <c r="C102" t="s">
        <v>246</v>
      </c>
      <c r="D102" s="3">
        <v>44341</v>
      </c>
      <c r="E102" s="3" t="str">
        <f t="shared" si="3"/>
        <v>21-05</v>
      </c>
      <c r="F102" s="3" t="str">
        <f t="shared" si="2"/>
        <v>21</v>
      </c>
      <c r="G102" t="s">
        <v>376</v>
      </c>
      <c r="I102" t="s">
        <v>377</v>
      </c>
      <c r="J102" t="s">
        <v>42</v>
      </c>
      <c r="K102" t="s">
        <v>378</v>
      </c>
      <c r="L102" t="s">
        <v>379</v>
      </c>
    </row>
    <row r="103" spans="1:12" x14ac:dyDescent="0.25">
      <c r="A103" s="2" t="str">
        <f>HYPERLINK("https://exadel.com/news/outsourcing-trends-in-2021-and-the-impact-of-outsourcing-on-businesses-and-consumers/","Outsourcing trends in 2021 and the impact of outsourcing on businesses and consumers")</f>
        <v>Outsourcing trends in 2021 and the impact of outsourcing on businesses and consumers</v>
      </c>
      <c r="B103" s="2" t="str">
        <f>HYPERLINK("https://exadel.com//wp-admin/post.php?post=201257&amp;action=edit","edit")</f>
        <v>edit</v>
      </c>
      <c r="C103" t="s">
        <v>246</v>
      </c>
      <c r="D103" s="3">
        <v>44337</v>
      </c>
      <c r="E103" s="3" t="str">
        <f t="shared" si="3"/>
        <v>21-05</v>
      </c>
      <c r="F103" s="3" t="str">
        <f t="shared" si="2"/>
        <v>21</v>
      </c>
      <c r="G103" t="s">
        <v>380</v>
      </c>
      <c r="I103" t="s">
        <v>381</v>
      </c>
      <c r="J103" t="s">
        <v>42</v>
      </c>
      <c r="K103" t="s">
        <v>378</v>
      </c>
      <c r="L103" t="s">
        <v>382</v>
      </c>
    </row>
    <row r="104" spans="1:12" x14ac:dyDescent="0.25">
      <c r="A104" s="2" t="str">
        <f>HYPERLINK("https://exadel.com/news/exadel-authoring-kit-for-adobe-experience-manager-version-2-makes-aem-authoring-easier/","Exadel Authoring Kit for Adobe Experience Manager Version 2 Makes AEM Authoring Easier")</f>
        <v>Exadel Authoring Kit for Adobe Experience Manager Version 2 Makes AEM Authoring Easier</v>
      </c>
      <c r="B104" s="2" t="str">
        <f>HYPERLINK("https://exadel.com//wp-admin/post.php?post=201206&amp;action=edit","edit")</f>
        <v>edit</v>
      </c>
      <c r="C104" t="s">
        <v>22</v>
      </c>
      <c r="D104" s="3">
        <v>44334</v>
      </c>
      <c r="E104" s="3" t="str">
        <f t="shared" si="3"/>
        <v>21-05</v>
      </c>
      <c r="F104" s="3" t="str">
        <f t="shared" si="2"/>
        <v>21</v>
      </c>
      <c r="G104" t="s">
        <v>383</v>
      </c>
      <c r="I104" t="s">
        <v>384</v>
      </c>
      <c r="J104" t="s">
        <v>135</v>
      </c>
      <c r="K104" t="s">
        <v>385</v>
      </c>
      <c r="L104" t="s">
        <v>386</v>
      </c>
    </row>
    <row r="105" spans="1:12" x14ac:dyDescent="0.25">
      <c r="A105" s="2" t="str">
        <f>HYPERLINK("https://exadel.com/news/exadel-announces-new-office-in-georgia-to-strategically-grow-technology-talent/","Exadel Announces New Office in Georgia to Strategically Grow Technology Talent")</f>
        <v>Exadel Announces New Office in Georgia to Strategically Grow Technology Talent</v>
      </c>
      <c r="B105" s="2" t="str">
        <f>HYPERLINK("https://exadel.com//wp-admin/post.php?post=201203&amp;action=edit","edit")</f>
        <v>edit</v>
      </c>
      <c r="C105" t="s">
        <v>10</v>
      </c>
      <c r="D105" s="3">
        <v>44333</v>
      </c>
      <c r="E105" s="3" t="str">
        <f t="shared" si="3"/>
        <v>21-05</v>
      </c>
      <c r="F105" s="3" t="str">
        <f t="shared" si="2"/>
        <v>21</v>
      </c>
      <c r="G105" t="s">
        <v>387</v>
      </c>
      <c r="I105" t="s">
        <v>388</v>
      </c>
      <c r="J105" t="s">
        <v>13</v>
      </c>
      <c r="K105" t="s">
        <v>156</v>
      </c>
      <c r="L105" t="s">
        <v>389</v>
      </c>
    </row>
    <row r="106" spans="1:12" x14ac:dyDescent="0.25">
      <c r="A106" s="2" t="str">
        <f>HYPERLINK("https://exadel.com/news/three-reasons-to-include-agile-in-your-software-engineering-strategy/","Three Reasons to Include Agile in Your Software Engineering Strategy")</f>
        <v>Three Reasons to Include Agile in Your Software Engineering Strategy</v>
      </c>
      <c r="B106" s="2" t="str">
        <f>HYPERLINK("https://exadel.com//wp-admin/post.php?post=201148&amp;action=edit","edit")</f>
        <v>edit</v>
      </c>
      <c r="C106" t="s">
        <v>390</v>
      </c>
      <c r="D106" s="3">
        <v>44331</v>
      </c>
      <c r="E106" s="3" t="str">
        <f t="shared" si="3"/>
        <v>21-05</v>
      </c>
      <c r="F106" s="3" t="str">
        <f t="shared" si="2"/>
        <v>21</v>
      </c>
      <c r="G106" t="s">
        <v>391</v>
      </c>
      <c r="I106" t="s">
        <v>392</v>
      </c>
      <c r="J106" t="s">
        <v>107</v>
      </c>
      <c r="K106" t="s">
        <v>393</v>
      </c>
      <c r="L106" t="s">
        <v>394</v>
      </c>
    </row>
    <row r="107" spans="1:12" x14ac:dyDescent="0.25">
      <c r="A107" s="2" t="str">
        <f>HYPERLINK("https://exadel.com/news/okrs-objectives-and-key-results-vs-kpis-key-performance-indicator-whats-the-difference/","OKRs (Objectives and Key Results) vs. KPIs (Key Performance Indicator): What's the Difference?")</f>
        <v>OKRs (Objectives and Key Results) vs. KPIs (Key Performance Indicator): What's the Difference?</v>
      </c>
      <c r="B107" s="2" t="str">
        <f>HYPERLINK("https://exadel.com//wp-admin/post.php?post=201117&amp;action=edit","edit")</f>
        <v>edit</v>
      </c>
      <c r="C107" t="s">
        <v>10</v>
      </c>
      <c r="D107" s="3">
        <v>44322</v>
      </c>
      <c r="E107" s="3" t="str">
        <f t="shared" si="3"/>
        <v>21-05</v>
      </c>
      <c r="F107" s="3" t="str">
        <f t="shared" si="2"/>
        <v>21</v>
      </c>
      <c r="G107" t="s">
        <v>395</v>
      </c>
      <c r="I107" t="s">
        <v>396</v>
      </c>
      <c r="J107" t="s">
        <v>19</v>
      </c>
      <c r="K107" t="s">
        <v>397</v>
      </c>
      <c r="L107" t="s">
        <v>398</v>
      </c>
    </row>
    <row r="108" spans="1:12" x14ac:dyDescent="0.25">
      <c r="A108" s="2" t="str">
        <f>HYPERLINK("https://exadel.com/news/how-to-explain-okrs-objectives-and-key-results-in-plain-english/","How to explain OKRs (Objectives and Key Results) in plain English")</f>
        <v>How to explain OKRs (Objectives and Key Results) in plain English</v>
      </c>
      <c r="B108" s="2" t="str">
        <f>HYPERLINK("https://exadel.com//wp-admin/post.php?post=201017&amp;action=edit","edit")</f>
        <v>edit</v>
      </c>
      <c r="C108" t="s">
        <v>10</v>
      </c>
      <c r="D108" s="3">
        <v>44319</v>
      </c>
      <c r="E108" s="3" t="str">
        <f t="shared" si="3"/>
        <v>21-05</v>
      </c>
      <c r="F108" s="3" t="str">
        <f t="shared" si="2"/>
        <v>21</v>
      </c>
      <c r="G108" t="s">
        <v>399</v>
      </c>
      <c r="I108" t="s">
        <v>400</v>
      </c>
      <c r="J108" t="s">
        <v>19</v>
      </c>
      <c r="K108" t="s">
        <v>397</v>
      </c>
      <c r="L108" t="s">
        <v>401</v>
      </c>
    </row>
    <row r="109" spans="1:12" x14ac:dyDescent="0.25">
      <c r="A109" s="2" t="str">
        <f>HYPERLINK("https://exadel.com/news/qa-best-practices-how-to-do-smart-tv-application-testing-right/","QA best practices: How to Do Smart TV Application Testing Right")</f>
        <v>QA best practices: How to Do Smart TV Application Testing Right</v>
      </c>
      <c r="B109" s="2" t="str">
        <f>HYPERLINK("https://exadel.com//wp-admin/post.php?post=200947&amp;action=edit","edit")</f>
        <v>edit</v>
      </c>
      <c r="C109" t="s">
        <v>88</v>
      </c>
      <c r="D109" s="3">
        <v>44314</v>
      </c>
      <c r="E109" s="3" t="str">
        <f t="shared" si="3"/>
        <v>21-04</v>
      </c>
      <c r="F109" s="3" t="str">
        <f t="shared" si="2"/>
        <v>21</v>
      </c>
      <c r="G109" t="s">
        <v>402</v>
      </c>
      <c r="I109" t="s">
        <v>403</v>
      </c>
      <c r="J109" t="s">
        <v>135</v>
      </c>
      <c r="K109" t="s">
        <v>91</v>
      </c>
      <c r="L109" t="s">
        <v>404</v>
      </c>
    </row>
    <row r="110" spans="1:12" x14ac:dyDescent="0.25">
      <c r="A110" s="2" t="str">
        <f>HYPERLINK("https://exadel.com/news/exadel-recognized-for-martech-leadership-for-toolbox-for-adobe-experience-manager/","Exadel Recognized for MarTech Leadership for Toolbox for Adobe Experience Manager")</f>
        <v>Exadel Recognized for MarTech Leadership for Toolbox for Adobe Experience Manager</v>
      </c>
      <c r="B110" s="2" t="str">
        <f>HYPERLINK("https://exadel.com//wp-admin/post.php?post=200963&amp;action=edit","edit")</f>
        <v>edit</v>
      </c>
      <c r="C110" t="s">
        <v>10</v>
      </c>
      <c r="D110" s="3">
        <v>44314</v>
      </c>
      <c r="E110" s="3" t="str">
        <f t="shared" si="3"/>
        <v>21-04</v>
      </c>
      <c r="F110" s="3" t="str">
        <f t="shared" si="2"/>
        <v>21</v>
      </c>
      <c r="G110" t="s">
        <v>405</v>
      </c>
      <c r="I110" t="s">
        <v>406</v>
      </c>
      <c r="J110" t="s">
        <v>13</v>
      </c>
      <c r="K110" t="s">
        <v>407</v>
      </c>
      <c r="L110" t="s">
        <v>408</v>
      </c>
    </row>
    <row r="111" spans="1:12" x14ac:dyDescent="0.25">
      <c r="A111" s="2" t="str">
        <f>HYPERLINK("https://exadel.com/news/compreface-version-0-5-is-live-heres-whats-new/","CompreFace Version 0.5 is Live! Here’s What’s New")</f>
        <v>CompreFace Version 0.5 is Live! Here’s What’s New</v>
      </c>
      <c r="B111" s="2" t="str">
        <f>HYPERLINK("https://exadel.com//wp-admin/post.php?post=200891&amp;action=edit","edit")</f>
        <v>edit</v>
      </c>
      <c r="C111" t="s">
        <v>27</v>
      </c>
      <c r="D111" s="3">
        <v>44312</v>
      </c>
      <c r="E111" s="3" t="str">
        <f t="shared" si="3"/>
        <v>21-04</v>
      </c>
      <c r="F111" s="3" t="str">
        <f t="shared" si="2"/>
        <v>21</v>
      </c>
      <c r="G111" t="s">
        <v>409</v>
      </c>
      <c r="I111" t="s">
        <v>410</v>
      </c>
      <c r="J111" t="s">
        <v>19</v>
      </c>
      <c r="K111" t="s">
        <v>411</v>
      </c>
      <c r="L111" t="s">
        <v>412</v>
      </c>
    </row>
    <row r="112" spans="1:12" x14ac:dyDescent="0.25">
      <c r="A112" s="2" t="str">
        <f>HYPERLINK("https://exadel.com/news/a-new-ml1-version-for-the-atlassian-data-center-goes-live/","A New ML1 Version for the Atlassian Data Center Goes Live. ML1 is Now Available to Data Center Users")</f>
        <v>A New ML1 Version for the Atlassian Data Center Goes Live. ML1 is Now Available to Data Center Users</v>
      </c>
      <c r="B112" s="2" t="str">
        <f>HYPERLINK("https://exadel.com//wp-admin/post.php?post=200883&amp;action=edit","edit")</f>
        <v>edit</v>
      </c>
      <c r="C112" t="s">
        <v>27</v>
      </c>
      <c r="D112" s="3">
        <v>44309</v>
      </c>
      <c r="E112" s="3" t="str">
        <f t="shared" si="3"/>
        <v>21-04</v>
      </c>
      <c r="F112" s="3" t="str">
        <f t="shared" si="2"/>
        <v>21</v>
      </c>
      <c r="G112" t="s">
        <v>413</v>
      </c>
      <c r="I112" t="s">
        <v>414</v>
      </c>
      <c r="J112" t="s">
        <v>19</v>
      </c>
      <c r="K112" t="s">
        <v>415</v>
      </c>
      <c r="L112" t="s">
        <v>416</v>
      </c>
    </row>
    <row r="113" spans="1:12" x14ac:dyDescent="0.25">
      <c r="A113" s="2" t="str">
        <f>HYPERLINK("https://exadel.com/news/aem-experience-fragments-url-externalization-with-adobe-target/","AEM Experience Fragments: URL Externalization with Adobe Target")</f>
        <v>AEM Experience Fragments: URL Externalization with Adobe Target</v>
      </c>
      <c r="B113" s="2" t="str">
        <f>HYPERLINK("https://exadel.com//wp-admin/post.php?post=200853&amp;action=edit","edit")</f>
        <v>edit</v>
      </c>
      <c r="C113" t="s">
        <v>22</v>
      </c>
      <c r="D113" s="3">
        <v>44308</v>
      </c>
      <c r="E113" s="3" t="str">
        <f t="shared" si="3"/>
        <v>21-04</v>
      </c>
      <c r="F113" s="3" t="str">
        <f t="shared" si="2"/>
        <v>21</v>
      </c>
      <c r="G113" t="s">
        <v>417</v>
      </c>
      <c r="I113" t="s">
        <v>418</v>
      </c>
      <c r="J113" t="s">
        <v>135</v>
      </c>
      <c r="K113" t="s">
        <v>419</v>
      </c>
      <c r="L113" t="s">
        <v>420</v>
      </c>
    </row>
    <row r="114" spans="1:12" x14ac:dyDescent="0.25">
      <c r="A114" s="2" t="str">
        <f>HYPERLINK("https://exadel.com/news/how-to-get-started-with-continuous-monitoring/","How to Get Started with Continuous Monitoring")</f>
        <v>How to Get Started with Continuous Monitoring</v>
      </c>
      <c r="B114" s="2" t="str">
        <f>HYPERLINK("https://exadel.com//wp-admin/post.php?post=200732&amp;action=edit","edit")</f>
        <v>edit</v>
      </c>
      <c r="C114" t="s">
        <v>246</v>
      </c>
      <c r="D114" s="3">
        <v>44302</v>
      </c>
      <c r="E114" s="3" t="str">
        <f t="shared" si="3"/>
        <v>21-04</v>
      </c>
      <c r="F114" s="3" t="str">
        <f t="shared" si="2"/>
        <v>21</v>
      </c>
      <c r="G114" t="s">
        <v>421</v>
      </c>
      <c r="I114" t="s">
        <v>422</v>
      </c>
      <c r="J114" t="s">
        <v>107</v>
      </c>
      <c r="K114" t="s">
        <v>305</v>
      </c>
      <c r="L114" t="s">
        <v>423</v>
      </c>
    </row>
    <row r="115" spans="1:12" x14ac:dyDescent="0.25">
      <c r="A115" s="2" t="str">
        <f>HYPERLINK("https://exadel.com/news/appery-io-recognized-in-g2-spring-2021-grid-reports/","Appery.io Recognized in G2 Spring 2021 Grid Reports")</f>
        <v>Appery.io Recognized in G2 Spring 2021 Grid Reports</v>
      </c>
      <c r="B115" s="2" t="str">
        <f>HYPERLINK("https://exadel.com//wp-admin/post.php?post=200724&amp;action=edit","edit")</f>
        <v>edit</v>
      </c>
      <c r="C115" t="s">
        <v>10</v>
      </c>
      <c r="D115" s="3">
        <v>44301</v>
      </c>
      <c r="E115" s="3" t="str">
        <f t="shared" si="3"/>
        <v>21-04</v>
      </c>
      <c r="F115" s="3" t="str">
        <f t="shared" si="2"/>
        <v>21</v>
      </c>
      <c r="G115" t="s">
        <v>424</v>
      </c>
      <c r="I115" t="s">
        <v>425</v>
      </c>
      <c r="J115" t="s">
        <v>13</v>
      </c>
      <c r="K115" t="s">
        <v>426</v>
      </c>
      <c r="L115" t="s">
        <v>427</v>
      </c>
    </row>
    <row r="116" spans="1:12" x14ac:dyDescent="0.25">
      <c r="A116" s="2" t="str">
        <f>HYPERLINK("https://exadel.com/news/ml-net-a-robust-framework-for-implementing-machine-learning-in-net-environments/","ML.NET: A Robust Framework for Implementing Machine Learning in .NET Environments")</f>
        <v>ML.NET: A Robust Framework for Implementing Machine Learning in .NET Environments</v>
      </c>
      <c r="B116" s="2" t="str">
        <f>HYPERLINK("https://exadel.com//wp-admin/post.php?post=200665&amp;action=edit","edit")</f>
        <v>edit</v>
      </c>
      <c r="C116" t="s">
        <v>428</v>
      </c>
      <c r="D116" s="3">
        <v>44299</v>
      </c>
      <c r="E116" s="3" t="str">
        <f t="shared" si="3"/>
        <v>21-04</v>
      </c>
      <c r="F116" s="3" t="str">
        <f t="shared" si="2"/>
        <v>21</v>
      </c>
      <c r="G116" t="s">
        <v>429</v>
      </c>
      <c r="I116" t="s">
        <v>430</v>
      </c>
      <c r="J116" t="s">
        <v>135</v>
      </c>
      <c r="K116" t="s">
        <v>431</v>
      </c>
      <c r="L116" t="s">
        <v>432</v>
      </c>
    </row>
    <row r="117" spans="1:12" x14ac:dyDescent="0.25">
      <c r="A117" s="2" t="str">
        <f>HYPERLINK("https://exadel.com/news/digital-transformation-in-the-education-sector-the-impact-of-covid-19-on-implementing-new-it-systems/","Digital Transformation in the Education Sector: The Impact of COVID-19 on Implementing New IT Systems")</f>
        <v>Digital Transformation in the Education Sector: The Impact of COVID-19 on Implementing New IT Systems</v>
      </c>
      <c r="B117" s="2" t="str">
        <f>HYPERLINK("https://exadel.com//wp-admin/post.php?post=200603&amp;action=edit","edit")</f>
        <v>edit</v>
      </c>
      <c r="C117" t="s">
        <v>10</v>
      </c>
      <c r="D117" s="3">
        <v>44294</v>
      </c>
      <c r="E117" s="3" t="str">
        <f t="shared" si="3"/>
        <v>21-04</v>
      </c>
      <c r="F117" s="3" t="str">
        <f t="shared" si="2"/>
        <v>21</v>
      </c>
      <c r="G117" t="s">
        <v>433</v>
      </c>
      <c r="I117" t="s">
        <v>434</v>
      </c>
      <c r="J117" t="s">
        <v>42</v>
      </c>
      <c r="K117" t="s">
        <v>435</v>
      </c>
      <c r="L117" t="s">
        <v>436</v>
      </c>
    </row>
    <row r="118" spans="1:12" x14ac:dyDescent="0.25">
      <c r="A118" s="2" t="str">
        <f>HYPERLINK("https://exadel.com/news/auditqa-a-qa-audit-and-consulting-service-package-for-discovering-gaps-in-your-quality-assurance-process/","AssessmentQA — A QA Assessment and Consulting Service Package for Discovering Gaps in Your Quality Assurance Process")</f>
        <v>AssessmentQA — A QA Assessment and Consulting Service Package for Discovering Gaps in Your Quality Assurance Process</v>
      </c>
      <c r="B118" s="2" t="str">
        <f>HYPERLINK("https://exadel.com//wp-admin/post.php?post=200523&amp;action=edit","edit")</f>
        <v>edit</v>
      </c>
      <c r="C118" t="s">
        <v>88</v>
      </c>
      <c r="D118" s="3">
        <v>44292</v>
      </c>
      <c r="E118" s="3" t="str">
        <f t="shared" si="3"/>
        <v>21-04</v>
      </c>
      <c r="F118" s="3" t="str">
        <f t="shared" si="2"/>
        <v>21</v>
      </c>
      <c r="G118" t="s">
        <v>437</v>
      </c>
      <c r="I118" t="s">
        <v>438</v>
      </c>
      <c r="J118" t="s">
        <v>19</v>
      </c>
      <c r="K118" t="s">
        <v>439</v>
      </c>
      <c r="L118" t="s">
        <v>440</v>
      </c>
    </row>
    <row r="119" spans="1:12" x14ac:dyDescent="0.25">
      <c r="A119" s="2" t="str">
        <f>HYPERLINK("https://exadel.com/news/how-exadel-enables-digital-transformation/","How Exadel Enables Digital Transformation")</f>
        <v>How Exadel Enables Digital Transformation</v>
      </c>
      <c r="B119" s="2" t="str">
        <f>HYPERLINK("https://exadel.com//wp-admin/post.php?post=200481&amp;action=edit","edit")</f>
        <v>edit</v>
      </c>
      <c r="C119" t="s">
        <v>10</v>
      </c>
      <c r="D119" s="3">
        <v>44288</v>
      </c>
      <c r="E119" s="3" t="str">
        <f t="shared" si="3"/>
        <v>21-04</v>
      </c>
      <c r="F119" s="3" t="str">
        <f t="shared" si="2"/>
        <v>21</v>
      </c>
      <c r="G119" t="s">
        <v>441</v>
      </c>
      <c r="I119" t="s">
        <v>442</v>
      </c>
      <c r="J119" t="s">
        <v>42</v>
      </c>
      <c r="K119" t="s">
        <v>443</v>
      </c>
      <c r="L119" t="s">
        <v>444</v>
      </c>
    </row>
    <row r="120" spans="1:12" x14ac:dyDescent="0.25">
      <c r="A120" s="2" t="str">
        <f>HYPERLINK("https://exadel.com/news/adobe-summit-2021/","Adobe Summit 2021")</f>
        <v>Adobe Summit 2021</v>
      </c>
      <c r="B120" s="2" t="str">
        <f>HYPERLINK("https://exadel.com//wp-admin/post.php?post=200470&amp;action=edit","edit")</f>
        <v>edit</v>
      </c>
      <c r="C120" t="s">
        <v>10</v>
      </c>
      <c r="D120" s="3">
        <v>44286</v>
      </c>
      <c r="E120" s="3" t="str">
        <f t="shared" si="3"/>
        <v>21-03</v>
      </c>
      <c r="F120" s="3" t="str">
        <f t="shared" si="2"/>
        <v>21</v>
      </c>
      <c r="G120" t="s">
        <v>445</v>
      </c>
      <c r="I120" t="s">
        <v>446</v>
      </c>
      <c r="J120" t="s">
        <v>19</v>
      </c>
      <c r="K120" t="s">
        <v>102</v>
      </c>
      <c r="L120" t="s">
        <v>447</v>
      </c>
    </row>
    <row r="121" spans="1:12" x14ac:dyDescent="0.25">
      <c r="A121" s="2" t="str">
        <f>HYPERLINK("https://exadel.com/news/what-is-the-best-facial-recogition-software-to-use-in-2021/","What is the Best Facial Recognition Software to Use in 2021?")</f>
        <v>What is the Best Facial Recognition Software to Use in 2021?</v>
      </c>
      <c r="B121" s="2" t="str">
        <f>HYPERLINK("https://exadel.com//wp-admin/post.php?post=200420&amp;action=edit","edit")</f>
        <v>edit</v>
      </c>
      <c r="C121" t="s">
        <v>448</v>
      </c>
      <c r="D121" s="3">
        <v>44278</v>
      </c>
      <c r="E121" s="3" t="str">
        <f t="shared" si="3"/>
        <v>21-03</v>
      </c>
      <c r="F121" s="3" t="str">
        <f t="shared" si="2"/>
        <v>21</v>
      </c>
      <c r="G121" t="s">
        <v>449</v>
      </c>
      <c r="I121" t="s">
        <v>450</v>
      </c>
      <c r="J121" t="s">
        <v>107</v>
      </c>
      <c r="K121" t="s">
        <v>451</v>
      </c>
      <c r="L121" t="s">
        <v>452</v>
      </c>
    </row>
    <row r="122" spans="1:12" x14ac:dyDescent="0.25">
      <c r="A122" s="2" t="str">
        <f>HYPERLINK("https://exadel.com/news/exadel-provides-healthcare-software-development-services-to-ghx/","Exadel Provides Agile Healthcare	Solution to GHX")</f>
        <v>Exadel Provides Agile Healthcare	Solution to GHX</v>
      </c>
      <c r="B122" s="2" t="str">
        <f>HYPERLINK("https://exadel.com//wp-admin/post.php?post=200391&amp;action=edit","edit")</f>
        <v>edit</v>
      </c>
      <c r="C122" t="s">
        <v>10</v>
      </c>
      <c r="D122" s="3">
        <v>44277</v>
      </c>
      <c r="E122" s="3" t="str">
        <f t="shared" si="3"/>
        <v>21-03</v>
      </c>
      <c r="F122" s="3" t="str">
        <f t="shared" si="2"/>
        <v>21</v>
      </c>
      <c r="G122" t="s">
        <v>453</v>
      </c>
      <c r="I122" t="s">
        <v>454</v>
      </c>
      <c r="J122" t="s">
        <v>19</v>
      </c>
      <c r="K122" t="s">
        <v>455</v>
      </c>
      <c r="L122" t="s">
        <v>456</v>
      </c>
    </row>
    <row r="123" spans="1:12" x14ac:dyDescent="0.25">
      <c r="A123" s="2" t="str">
        <f>HYPERLINK("https://exadel.com/news/exadel-is-looking-for-sales-and-marketing-professionals/","Exadel is Looking for Sales and Marketing Professionals")</f>
        <v>Exadel is Looking for Sales and Marketing Professionals</v>
      </c>
      <c r="B123" s="2" t="str">
        <f>HYPERLINK("https://exadel.com//wp-admin/post.php?post=200381&amp;action=edit","edit")</f>
        <v>edit</v>
      </c>
      <c r="C123" t="s">
        <v>10</v>
      </c>
      <c r="D123" s="3">
        <v>44274</v>
      </c>
      <c r="E123" s="3" t="str">
        <f t="shared" si="3"/>
        <v>21-03</v>
      </c>
      <c r="F123" s="3" t="str">
        <f t="shared" si="2"/>
        <v>21</v>
      </c>
      <c r="G123" t="s">
        <v>457</v>
      </c>
      <c r="I123" t="s">
        <v>458</v>
      </c>
      <c r="J123" t="s">
        <v>13</v>
      </c>
      <c r="K123" t="s">
        <v>459</v>
      </c>
      <c r="L123" t="s">
        <v>460</v>
      </c>
    </row>
    <row r="124" spans="1:12" x14ac:dyDescent="0.25">
      <c r="A124" s="2" t="str">
        <f>HYPERLINK("https://exadel.com/news/setqa-a-qa-framework-that-lays-the-foundation-for-impeccable-software-testing/","SetQA: A QA Framework that Lays the Foundation for Impeccable Software Testing")</f>
        <v>SetQA: A QA Framework that Lays the Foundation for Impeccable Software Testing</v>
      </c>
      <c r="B124" s="2" t="str">
        <f>HYPERLINK("https://exadel.com//wp-admin/post.php?post=200350&amp;action=edit","edit")</f>
        <v>edit</v>
      </c>
      <c r="C124" t="s">
        <v>88</v>
      </c>
      <c r="D124" s="3">
        <v>44271</v>
      </c>
      <c r="E124" s="3" t="str">
        <f t="shared" si="3"/>
        <v>21-03</v>
      </c>
      <c r="F124" s="3" t="str">
        <f t="shared" si="2"/>
        <v>21</v>
      </c>
      <c r="G124" t="s">
        <v>461</v>
      </c>
      <c r="I124" t="s">
        <v>462</v>
      </c>
      <c r="J124" t="s">
        <v>19</v>
      </c>
      <c r="K124" t="s">
        <v>439</v>
      </c>
      <c r="L124" t="s">
        <v>463</v>
      </c>
    </row>
    <row r="125" spans="1:12" x14ac:dyDescent="0.25">
      <c r="A125" s="2" t="str">
        <f>HYPERLINK("https://exadel.com/news/viewing-aem-audit-log-without-acs-commons/","Viewing AEM Audit Log without ACS Commons")</f>
        <v>Viewing AEM Audit Log without ACS Commons</v>
      </c>
      <c r="B125" s="2" t="str">
        <f>HYPERLINK("https://exadel.com//wp-admin/post.php?post=200337&amp;action=edit","edit")</f>
        <v>edit</v>
      </c>
      <c r="C125" t="s">
        <v>22</v>
      </c>
      <c r="D125" s="3">
        <v>44267</v>
      </c>
      <c r="E125" s="3" t="str">
        <f t="shared" si="3"/>
        <v>21-03</v>
      </c>
      <c r="F125" s="3" t="str">
        <f t="shared" si="2"/>
        <v>21</v>
      </c>
      <c r="G125" t="s">
        <v>464</v>
      </c>
      <c r="I125" t="s">
        <v>465</v>
      </c>
      <c r="J125" t="s">
        <v>135</v>
      </c>
      <c r="K125" t="s">
        <v>466</v>
      </c>
      <c r="L125" t="s">
        <v>467</v>
      </c>
    </row>
    <row r="126" spans="1:12" x14ac:dyDescent="0.25">
      <c r="A126" s="2" t="str">
        <f>HYPERLINK("https://exadel.com/news/we-are-hiring-managers-exadel/","We’re Hiring Project Managers")</f>
        <v>We’re Hiring Project Managers</v>
      </c>
      <c r="B126" s="2" t="str">
        <f>HYPERLINK("https://exadel.com//wp-admin/post.php?post=200318&amp;action=edit","edit")</f>
        <v>edit</v>
      </c>
      <c r="C126" t="s">
        <v>10</v>
      </c>
      <c r="D126" s="3">
        <v>44266</v>
      </c>
      <c r="E126" s="3" t="str">
        <f t="shared" si="3"/>
        <v>21-03</v>
      </c>
      <c r="F126" s="3" t="str">
        <f t="shared" si="2"/>
        <v>21</v>
      </c>
      <c r="G126" t="s">
        <v>468</v>
      </c>
      <c r="I126" t="s">
        <v>469</v>
      </c>
      <c r="J126" t="s">
        <v>13</v>
      </c>
      <c r="K126" t="s">
        <v>459</v>
      </c>
      <c r="L126" t="s">
        <v>470</v>
      </c>
    </row>
    <row r="127" spans="1:12" x14ac:dyDescent="0.25">
      <c r="A127" s="2" t="str">
        <f>HYPERLINK("https://exadel.com/news/sun-capital-partners-affiliate-acquires-exadel/","Sun Capital Partners Affiliate Acquires Exadel")</f>
        <v>Sun Capital Partners Affiliate Acquires Exadel</v>
      </c>
      <c r="B127" s="2" t="str">
        <f>HYPERLINK("https://exadel.com//wp-admin/post.php?post=200253&amp;action=edit","edit")</f>
        <v>edit</v>
      </c>
      <c r="C127" t="s">
        <v>10</v>
      </c>
      <c r="D127" s="3">
        <v>44260</v>
      </c>
      <c r="E127" s="3" t="str">
        <f t="shared" si="3"/>
        <v>21-03</v>
      </c>
      <c r="F127" s="3" t="str">
        <f t="shared" si="2"/>
        <v>21</v>
      </c>
      <c r="G127" t="s">
        <v>471</v>
      </c>
      <c r="I127" t="s">
        <v>472</v>
      </c>
      <c r="J127" t="s">
        <v>13</v>
      </c>
      <c r="K127" t="s">
        <v>156</v>
      </c>
      <c r="L127" t="s">
        <v>473</v>
      </c>
    </row>
    <row r="128" spans="1:12" x14ac:dyDescent="0.25">
      <c r="A128" s="2" t="str">
        <f>HYPERLINK("https://exadel.com/news/babymatch-app-launch-the-exadel-baby-parent-look-alike-app/","BabyMatch App Launch — the Exadel Baby-Parent Look-Alike App")</f>
        <v>BabyMatch App Launch — the Exadel Baby-Parent Look-Alike App</v>
      </c>
      <c r="B128" s="2" t="str">
        <f>HYPERLINK("https://exadel.com//wp-admin/post.php?post=200267&amp;action=edit","edit")</f>
        <v>edit</v>
      </c>
      <c r="C128" t="s">
        <v>27</v>
      </c>
      <c r="D128" s="3">
        <v>44260</v>
      </c>
      <c r="E128" s="3" t="str">
        <f t="shared" si="3"/>
        <v>21-03</v>
      </c>
      <c r="F128" s="3" t="str">
        <f t="shared" si="2"/>
        <v>21</v>
      </c>
      <c r="G128" t="s">
        <v>474</v>
      </c>
      <c r="I128" t="s">
        <v>475</v>
      </c>
      <c r="J128" t="s">
        <v>19</v>
      </c>
      <c r="K128" t="s">
        <v>476</v>
      </c>
      <c r="L128" t="s">
        <v>477</v>
      </c>
    </row>
    <row r="129" spans="1:12" x14ac:dyDescent="0.25">
      <c r="A129" s="2" t="str">
        <f>HYPERLINK("https://exadel.com/news/java-vs-python-which-one-should-you-choose/","Java vs Python: Which One Should You Choose?")</f>
        <v>Java vs Python: Which One Should You Choose?</v>
      </c>
      <c r="B129" s="2" t="str">
        <f>HYPERLINK("https://exadel.com//wp-admin/post.php?post=200189&amp;action=edit","edit")</f>
        <v>edit</v>
      </c>
      <c r="C129" t="s">
        <v>10</v>
      </c>
      <c r="D129" s="3">
        <v>44256</v>
      </c>
      <c r="E129" s="3" t="str">
        <f t="shared" si="3"/>
        <v>21-03</v>
      </c>
      <c r="F129" s="3" t="str">
        <f t="shared" si="2"/>
        <v>21</v>
      </c>
      <c r="G129" t="s">
        <v>478</v>
      </c>
      <c r="I129" t="s">
        <v>479</v>
      </c>
      <c r="J129" t="s">
        <v>19</v>
      </c>
      <c r="K129" t="s">
        <v>148</v>
      </c>
      <c r="L129" t="s">
        <v>480</v>
      </c>
    </row>
    <row r="130" spans="1:12" x14ac:dyDescent="0.25">
      <c r="A130" s="2" t="str">
        <f>HYPERLINK("https://exadel.com/news/setting-up-a-multifield-in-aem-touch-ui-dialogs-tutorial/","Setting Up a Multifield in AEM Touch UI Dialogs: Tutorial")</f>
        <v>Setting Up a Multifield in AEM Touch UI Dialogs: Tutorial</v>
      </c>
      <c r="B130" s="2" t="str">
        <f>HYPERLINK("https://exadel.com//wp-admin/post.php?post=200163&amp;action=edit","edit")</f>
        <v>edit</v>
      </c>
      <c r="C130" t="s">
        <v>22</v>
      </c>
      <c r="D130" s="3">
        <v>44251</v>
      </c>
      <c r="E130" s="3" t="str">
        <f t="shared" si="3"/>
        <v>21-02</v>
      </c>
      <c r="F130" s="3" t="str">
        <f t="shared" si="2"/>
        <v>21</v>
      </c>
      <c r="G130" t="s">
        <v>481</v>
      </c>
      <c r="I130" t="s">
        <v>482</v>
      </c>
      <c r="J130" t="s">
        <v>135</v>
      </c>
      <c r="K130" t="s">
        <v>385</v>
      </c>
      <c r="L130" t="s">
        <v>483</v>
      </c>
    </row>
    <row r="131" spans="1:12" x14ac:dyDescent="0.25">
      <c r="A131" s="2" t="str">
        <f>HYPERLINK("https://exadel.com/news/compreface-0-4-1-our-face-recognition-service-gets-an-update-for-better-user-experience/","CompreFace 0.4.1: Our Face Recognition Service Gets an Update for Better User Experience")</f>
        <v>CompreFace 0.4.1: Our Face Recognition Service Gets an Update for Better User Experience</v>
      </c>
      <c r="B131" s="2" t="str">
        <f>HYPERLINK("https://exadel.com//wp-admin/post.php?post=200114&amp;action=edit","edit")</f>
        <v>edit</v>
      </c>
      <c r="C131" t="s">
        <v>27</v>
      </c>
      <c r="D131" s="3">
        <v>44250</v>
      </c>
      <c r="E131" s="3" t="str">
        <f t="shared" si="3"/>
        <v>21-02</v>
      </c>
      <c r="F131" s="3" t="str">
        <f t="shared" ref="F131:F194" si="4">TEXT(D131,"YY")</f>
        <v>21</v>
      </c>
      <c r="G131" t="s">
        <v>484</v>
      </c>
      <c r="I131" t="s">
        <v>485</v>
      </c>
      <c r="J131" t="s">
        <v>19</v>
      </c>
      <c r="K131" t="s">
        <v>411</v>
      </c>
      <c r="L131" t="s">
        <v>486</v>
      </c>
    </row>
    <row r="132" spans="1:12" x14ac:dyDescent="0.25">
      <c r="A132" s="2" t="str">
        <f>HYPERLINK("https://exadel.com/news/join-the-business-analyst-community-at-exadel/","Join the Business Analyst Community at Exadel")</f>
        <v>Join the Business Analyst Community at Exadel</v>
      </c>
      <c r="B132" s="2" t="str">
        <f>HYPERLINK("https://exadel.com//wp-admin/post.php?post=199924&amp;action=edit","edit")</f>
        <v>edit</v>
      </c>
      <c r="C132" t="s">
        <v>10</v>
      </c>
      <c r="D132" s="3">
        <v>44243</v>
      </c>
      <c r="E132" s="3" t="str">
        <f t="shared" ref="E132:E195" si="5">TEXT(D132,"YY-MM")</f>
        <v>21-02</v>
      </c>
      <c r="F132" s="3" t="str">
        <f t="shared" si="4"/>
        <v>21</v>
      </c>
      <c r="G132" t="s">
        <v>487</v>
      </c>
      <c r="I132" t="s">
        <v>488</v>
      </c>
      <c r="J132" t="s">
        <v>13</v>
      </c>
      <c r="K132" t="s">
        <v>489</v>
      </c>
      <c r="L132" t="s">
        <v>490</v>
      </c>
    </row>
    <row r="133" spans="1:12" x14ac:dyDescent="0.25">
      <c r="A133" s="2" t="str">
        <f>HYPERLINK("https://exadel.com/news/how-to-choose-the-right-cloud-service-provider/","How to Choose the Right Cloud Computing Service Provider")</f>
        <v>How to Choose the Right Cloud Computing Service Provider</v>
      </c>
      <c r="B133" s="2" t="str">
        <f>HYPERLINK("https://exadel.com//wp-admin/post.php?post=199881&amp;action=edit","edit")</f>
        <v>edit</v>
      </c>
      <c r="C133" t="s">
        <v>10</v>
      </c>
      <c r="D133" s="3">
        <v>44239</v>
      </c>
      <c r="E133" s="3" t="str">
        <f t="shared" si="5"/>
        <v>21-02</v>
      </c>
      <c r="F133" s="3" t="str">
        <f t="shared" si="4"/>
        <v>21</v>
      </c>
      <c r="G133" t="s">
        <v>491</v>
      </c>
      <c r="I133" t="s">
        <v>492</v>
      </c>
      <c r="J133" t="s">
        <v>19</v>
      </c>
      <c r="K133" t="s">
        <v>493</v>
      </c>
      <c r="L133" t="s">
        <v>494</v>
      </c>
    </row>
    <row r="134" spans="1:12" x14ac:dyDescent="0.25">
      <c r="A134" s="2" t="str">
        <f>HYPERLINK("https://exadel.com/news/what-iot-trends-will-make-an-impact-in-2021/","What IoT Trends Will Make an Impact in 2021?")</f>
        <v>What IoT Trends Will Make an Impact in 2021?</v>
      </c>
      <c r="B134" s="2" t="str">
        <f>HYPERLINK("https://exadel.com//wp-admin/post.php?post=199875&amp;action=edit","edit")</f>
        <v>edit</v>
      </c>
      <c r="C134" t="s">
        <v>495</v>
      </c>
      <c r="D134" s="3">
        <v>44238</v>
      </c>
      <c r="E134" s="3" t="str">
        <f t="shared" si="5"/>
        <v>21-02</v>
      </c>
      <c r="F134" s="3" t="str">
        <f t="shared" si="4"/>
        <v>21</v>
      </c>
      <c r="G134" t="s">
        <v>496</v>
      </c>
      <c r="I134" t="s">
        <v>497</v>
      </c>
      <c r="J134" t="s">
        <v>107</v>
      </c>
      <c r="K134" t="s">
        <v>498</v>
      </c>
      <c r="L134" t="s">
        <v>499</v>
      </c>
    </row>
    <row r="135" spans="1:12" x14ac:dyDescent="0.25">
      <c r="A135" s="2" t="str">
        <f>HYPERLINK("https://exadel.com/news/appery-io-by-exadel-recognized-in-2021-devies-for-mobile-development-platform-of-the-year/","Appery.io by Exadel Recognized in 2021 DEVIES for Mobile Development Platform of the Year")</f>
        <v>Appery.io by Exadel Recognized in 2021 DEVIES for Mobile Development Platform of the Year</v>
      </c>
      <c r="B135" s="2" t="str">
        <f>HYPERLINK("https://exadel.com//wp-admin/post.php?post=199839&amp;action=edit","edit")</f>
        <v>edit</v>
      </c>
      <c r="C135" t="s">
        <v>10</v>
      </c>
      <c r="D135" s="3">
        <v>44235</v>
      </c>
      <c r="E135" s="3" t="str">
        <f t="shared" si="5"/>
        <v>21-02</v>
      </c>
      <c r="F135" s="3" t="str">
        <f t="shared" si="4"/>
        <v>21</v>
      </c>
      <c r="G135" t="s">
        <v>500</v>
      </c>
      <c r="I135" t="s">
        <v>500</v>
      </c>
      <c r="J135" t="s">
        <v>13</v>
      </c>
      <c r="K135" t="s">
        <v>501</v>
      </c>
      <c r="L135" t="s">
        <v>502</v>
      </c>
    </row>
    <row r="136" spans="1:12" x14ac:dyDescent="0.25">
      <c r="A136" s="2" t="str">
        <f>HYPERLINK("https://exadel.com/news/exadel-launches-ml1-ticket-automation-software-for-jira/","Exadel Launches ML1 — Ticket Automation Software for Jira")</f>
        <v>Exadel Launches ML1 — Ticket Automation Software for Jira</v>
      </c>
      <c r="B136" s="2" t="str">
        <f>HYPERLINK("https://exadel.com//wp-admin/post.php?post=199642&amp;action=edit","edit")</f>
        <v>edit</v>
      </c>
      <c r="C136" t="s">
        <v>10</v>
      </c>
      <c r="D136" s="3">
        <v>44218</v>
      </c>
      <c r="E136" s="3" t="str">
        <f t="shared" si="5"/>
        <v>21-01</v>
      </c>
      <c r="F136" s="3" t="str">
        <f t="shared" si="4"/>
        <v>21</v>
      </c>
      <c r="G136" t="s">
        <v>503</v>
      </c>
      <c r="I136" t="s">
        <v>504</v>
      </c>
      <c r="J136" t="s">
        <v>19</v>
      </c>
      <c r="K136" t="s">
        <v>505</v>
      </c>
      <c r="L136" t="s">
        <v>506</v>
      </c>
    </row>
    <row r="137" spans="1:12" x14ac:dyDescent="0.25">
      <c r="A137" s="2" t="str">
        <f>HYPERLINK("https://exadel.com/news/refactoring-complex-aem-components-and-pursuing-better-code-practices-with-exadel-authoring-kit-for-aem-part-2/","Refactoring Complex AEM Components and Pursuing Better Code Practices with Exadel Authoring Kit for AEM, Part II")</f>
        <v>Refactoring Complex AEM Components and Pursuing Better Code Practices with Exadel Authoring Kit for AEM, Part II</v>
      </c>
      <c r="B137" s="2" t="str">
        <f>HYPERLINK("https://exadel.com//wp-admin/post.php?post=199629&amp;action=edit","edit")</f>
        <v>edit</v>
      </c>
      <c r="C137" t="s">
        <v>22</v>
      </c>
      <c r="D137" s="3">
        <v>44217</v>
      </c>
      <c r="E137" s="3" t="str">
        <f t="shared" si="5"/>
        <v>21-01</v>
      </c>
      <c r="F137" s="3" t="str">
        <f t="shared" si="4"/>
        <v>21</v>
      </c>
      <c r="G137" t="s">
        <v>507</v>
      </c>
      <c r="I137" t="s">
        <v>508</v>
      </c>
      <c r="J137" t="s">
        <v>135</v>
      </c>
      <c r="K137" t="s">
        <v>509</v>
      </c>
      <c r="L137" t="s">
        <v>510</v>
      </c>
    </row>
    <row r="138" spans="1:12" x14ac:dyDescent="0.25">
      <c r="A138" s="2" t="str">
        <f>HYPERLINK("https://exadel.com/news/a-rundown-of-devops-trends-adapting-to-the-new-normal-and-predictions-for-2021/","A Rundown of DevOps Trends: Adapting to the New Normal and Predictions for 2021")</f>
        <v>A Rundown of DevOps Trends: Adapting to the New Normal and Predictions for 2021</v>
      </c>
      <c r="B138" s="2" t="str">
        <f>HYPERLINK("https://exadel.com//wp-admin/post.php?post=199622&amp;action=edit","edit")</f>
        <v>edit</v>
      </c>
      <c r="C138" t="s">
        <v>511</v>
      </c>
      <c r="D138" s="3">
        <v>44215</v>
      </c>
      <c r="E138" s="3" t="str">
        <f t="shared" si="5"/>
        <v>21-01</v>
      </c>
      <c r="F138" s="3" t="str">
        <f t="shared" si="4"/>
        <v>21</v>
      </c>
      <c r="G138" t="s">
        <v>512</v>
      </c>
      <c r="I138" t="s">
        <v>513</v>
      </c>
      <c r="J138" t="s">
        <v>19</v>
      </c>
      <c r="K138" t="s">
        <v>514</v>
      </c>
      <c r="L138" t="s">
        <v>515</v>
      </c>
    </row>
    <row r="139" spans="1:12" x14ac:dyDescent="0.25">
      <c r="A139" s="2" t="str">
        <f>HYPERLINK("https://exadel.com/news/refactoring-complex-aem-components-and-pursuing-better-code-practices-with-exadel-authoring-kit-for-aem-part-1/","Refactoring Complex AEM Components and Pursuing Better Code Practices with Exadel Authoring Kit for AEM, Part I")</f>
        <v>Refactoring Complex AEM Components and Pursuing Better Code Practices with Exadel Authoring Kit for AEM, Part I</v>
      </c>
      <c r="B139" s="2" t="str">
        <f>HYPERLINK("https://exadel.com//wp-admin/post.php?post=199613&amp;action=edit","edit")</f>
        <v>edit</v>
      </c>
      <c r="C139" t="s">
        <v>22</v>
      </c>
      <c r="D139" s="3">
        <v>44214</v>
      </c>
      <c r="E139" s="3" t="str">
        <f t="shared" si="5"/>
        <v>21-01</v>
      </c>
      <c r="F139" s="3" t="str">
        <f t="shared" si="4"/>
        <v>21</v>
      </c>
      <c r="G139" t="s">
        <v>516</v>
      </c>
      <c r="I139" t="s">
        <v>517</v>
      </c>
      <c r="J139" t="s">
        <v>135</v>
      </c>
      <c r="K139" t="s">
        <v>509</v>
      </c>
      <c r="L139" t="s">
        <v>518</v>
      </c>
    </row>
    <row r="140" spans="1:12" x14ac:dyDescent="0.25">
      <c r="A140" s="2" t="str">
        <f>HYPERLINK("https://exadel.com/news/how-the-easy-abac-framework-by-exadel-helps-secure-rest-apis/","How the Easy-ABAC Framework by Exadel Helps Secure REST APIs")</f>
        <v>How the Easy-ABAC Framework by Exadel Helps Secure REST APIs</v>
      </c>
      <c r="B140" s="2" t="str">
        <f>HYPERLINK("https://exadel.com//wp-admin/post.php?post=199609&amp;action=edit","edit")</f>
        <v>edit</v>
      </c>
      <c r="C140" t="s">
        <v>10</v>
      </c>
      <c r="D140" s="3">
        <v>44212</v>
      </c>
      <c r="E140" s="3" t="str">
        <f t="shared" si="5"/>
        <v>21-01</v>
      </c>
      <c r="F140" s="3" t="str">
        <f t="shared" si="4"/>
        <v>21</v>
      </c>
      <c r="G140" t="s">
        <v>519</v>
      </c>
      <c r="I140" t="s">
        <v>520</v>
      </c>
      <c r="J140" t="s">
        <v>19</v>
      </c>
      <c r="K140" t="s">
        <v>521</v>
      </c>
      <c r="L140" t="s">
        <v>522</v>
      </c>
    </row>
    <row r="141" spans="1:12" x14ac:dyDescent="0.25">
      <c r="A141" s="2" t="str">
        <f>HYPERLINK("https://exadel.com/news/exadel-empowers-the-next-generation-of-tech-innovators/","Exadel Empowers the Next Generation Of Tech Innovators")</f>
        <v>Exadel Empowers the Next Generation Of Tech Innovators</v>
      </c>
      <c r="B141" s="2" t="str">
        <f>HYPERLINK("https://exadel.com//wp-admin/post.php?post=199603&amp;action=edit","edit")</f>
        <v>edit</v>
      </c>
      <c r="C141" t="s">
        <v>10</v>
      </c>
      <c r="D141" s="3">
        <v>44211</v>
      </c>
      <c r="E141" s="3" t="str">
        <f t="shared" si="5"/>
        <v>21-01</v>
      </c>
      <c r="F141" s="3" t="str">
        <f t="shared" si="4"/>
        <v>21</v>
      </c>
      <c r="G141" t="s">
        <v>523</v>
      </c>
      <c r="I141" t="s">
        <v>524</v>
      </c>
      <c r="J141" t="s">
        <v>13</v>
      </c>
      <c r="K141" t="s">
        <v>525</v>
      </c>
      <c r="L141" t="s">
        <v>526</v>
      </c>
    </row>
    <row r="142" spans="1:12" x14ac:dyDescent="0.25">
      <c r="A142" s="2" t="str">
        <f>HYPERLINK("https://exadel.com/news/sling-repoinit-a-handy-tool-to-manage-content-and-users-in-aem/","Sling RepoInit: a Handy Tool to Manage Content and Users in AEM")</f>
        <v>Sling RepoInit: a Handy Tool to Manage Content and Users in AEM</v>
      </c>
      <c r="B142" s="2" t="str">
        <f>HYPERLINK("https://exadel.com//wp-admin/post.php?post=199583&amp;action=edit","edit")</f>
        <v>edit</v>
      </c>
      <c r="C142" t="s">
        <v>22</v>
      </c>
      <c r="D142" s="3">
        <v>44202</v>
      </c>
      <c r="E142" s="3" t="str">
        <f t="shared" si="5"/>
        <v>21-01</v>
      </c>
      <c r="F142" s="3" t="str">
        <f t="shared" si="4"/>
        <v>21</v>
      </c>
      <c r="G142" t="s">
        <v>527</v>
      </c>
      <c r="I142" t="s">
        <v>528</v>
      </c>
      <c r="J142" t="s">
        <v>135</v>
      </c>
      <c r="K142" t="s">
        <v>529</v>
      </c>
      <c r="L142" t="s">
        <v>530</v>
      </c>
    </row>
    <row r="143" spans="1:12" x14ac:dyDescent="0.25">
      <c r="A143" s="2" t="str">
        <f>HYPERLINK("https://exadel.com/news/exadel-is-one-of-the-most-customer-obsessed-companies-of-2020/","Exadel is one of the most Customer-Obsessed Companies of 2020")</f>
        <v>Exadel is one of the most Customer-Obsessed Companies of 2020</v>
      </c>
      <c r="B143" s="2" t="str">
        <f>HYPERLINK("https://exadel.com//wp-admin/post.php?post=199487&amp;action=edit","edit")</f>
        <v>edit</v>
      </c>
      <c r="C143" t="s">
        <v>10</v>
      </c>
      <c r="D143" s="3">
        <v>44189</v>
      </c>
      <c r="E143" s="3" t="str">
        <f t="shared" si="5"/>
        <v>20-12</v>
      </c>
      <c r="F143" s="3" t="str">
        <f t="shared" si="4"/>
        <v>20</v>
      </c>
      <c r="G143" t="s">
        <v>531</v>
      </c>
      <c r="I143" t="s">
        <v>532</v>
      </c>
      <c r="J143" t="s">
        <v>13</v>
      </c>
      <c r="K143" t="s">
        <v>533</v>
      </c>
      <c r="L143" t="s">
        <v>534</v>
      </c>
    </row>
    <row r="144" spans="1:12" x14ac:dyDescent="0.25">
      <c r="A144" s="2" t="str">
        <f>HYPERLINK("https://exadel.com/news/exadel-is-a-top-us-based-cloud-mobile-baas-provider/","Exadel is a top US-based Cloud Mobile BaaS provider")</f>
        <v>Exadel is a top US-based Cloud Mobile BaaS provider</v>
      </c>
      <c r="B144" s="2" t="str">
        <f>HYPERLINK("https://exadel.com//wp-admin/post.php?post=199469&amp;action=edit","edit")</f>
        <v>edit</v>
      </c>
      <c r="C144" t="s">
        <v>10</v>
      </c>
      <c r="D144" s="3">
        <v>44188</v>
      </c>
      <c r="E144" s="3" t="str">
        <f t="shared" si="5"/>
        <v>20-12</v>
      </c>
      <c r="F144" s="3" t="str">
        <f t="shared" si="4"/>
        <v>20</v>
      </c>
      <c r="G144" t="s">
        <v>535</v>
      </c>
      <c r="I144" t="s">
        <v>536</v>
      </c>
      <c r="J144" t="s">
        <v>13</v>
      </c>
      <c r="K144" t="s">
        <v>537</v>
      </c>
      <c r="L144" t="s">
        <v>538</v>
      </c>
    </row>
    <row r="145" spans="1:12" x14ac:dyDescent="0.25">
      <c r="A145" s="2" t="str">
        <f>HYPERLINK("https://exadel.com/news/deploying-multiple-machine-learning-models-on-a-single-server/","Deploying Multiple Machine Learning Models on a Single Server")</f>
        <v>Deploying Multiple Machine Learning Models on a Single Server</v>
      </c>
      <c r="B145" s="2" t="str">
        <f>HYPERLINK("https://exadel.com//wp-admin/post.php?post=199402&amp;action=edit","edit")</f>
        <v>edit</v>
      </c>
      <c r="C145" t="s">
        <v>27</v>
      </c>
      <c r="D145" s="3">
        <v>44183</v>
      </c>
      <c r="E145" s="3" t="str">
        <f t="shared" si="5"/>
        <v>20-12</v>
      </c>
      <c r="F145" s="3" t="str">
        <f t="shared" si="4"/>
        <v>20</v>
      </c>
      <c r="G145" t="s">
        <v>539</v>
      </c>
      <c r="I145" t="s">
        <v>540</v>
      </c>
      <c r="J145" t="s">
        <v>135</v>
      </c>
      <c r="K145" t="s">
        <v>30</v>
      </c>
      <c r="L145" t="s">
        <v>541</v>
      </c>
    </row>
    <row r="146" spans="1:12" x14ac:dyDescent="0.25">
      <c r="A146" s="2" t="str">
        <f>HYPERLINK("https://exadel.com/news/compreface-0-4-new-features-better-user-experience-and-privacy-protection/","CompreFace 0.4: New Features, Better User Experience, and Privacy Protection")</f>
        <v>CompreFace 0.4: New Features, Better User Experience, and Privacy Protection</v>
      </c>
      <c r="B146" s="2" t="str">
        <f>HYPERLINK("https://exadel.com//wp-admin/post.php?post=199393&amp;action=edit","edit")</f>
        <v>edit</v>
      </c>
      <c r="C146" t="s">
        <v>27</v>
      </c>
      <c r="D146" s="3">
        <v>44182</v>
      </c>
      <c r="E146" s="3" t="str">
        <f t="shared" si="5"/>
        <v>20-12</v>
      </c>
      <c r="F146" s="3" t="str">
        <f t="shared" si="4"/>
        <v>20</v>
      </c>
      <c r="G146" t="s">
        <v>542</v>
      </c>
      <c r="I146" t="s">
        <v>543</v>
      </c>
      <c r="J146" t="s">
        <v>19</v>
      </c>
      <c r="K146" t="s">
        <v>544</v>
      </c>
      <c r="L146" t="s">
        <v>545</v>
      </c>
    </row>
    <row r="147" spans="1:12" x14ac:dyDescent="0.25">
      <c r="A147" s="2" t="str">
        <f>HYPERLINK("https://exadel.com/news/sd-times-article-3-major-low-code-app-development-pitfalls-and-how-to-avoid-them/","SD Times Article: 3 Major Low-Code App Development Pitfalls and How to Avoid Them")</f>
        <v>SD Times Article: 3 Major Low-Code App Development Pitfalls and How to Avoid Them</v>
      </c>
      <c r="B147" s="2" t="str">
        <f>HYPERLINK("https://exadel.com//wp-admin/post.php?post=199389&amp;action=edit","edit")</f>
        <v>edit</v>
      </c>
      <c r="C147" t="s">
        <v>10</v>
      </c>
      <c r="D147" s="3">
        <v>44181</v>
      </c>
      <c r="E147" s="3" t="str">
        <f t="shared" si="5"/>
        <v>20-12</v>
      </c>
      <c r="F147" s="3" t="str">
        <f t="shared" si="4"/>
        <v>20</v>
      </c>
      <c r="G147" t="s">
        <v>546</v>
      </c>
      <c r="I147" t="s">
        <v>547</v>
      </c>
      <c r="J147" t="s">
        <v>19</v>
      </c>
      <c r="K147" t="s">
        <v>548</v>
      </c>
      <c r="L147" t="s">
        <v>549</v>
      </c>
    </row>
    <row r="148" spans="1:12" x14ac:dyDescent="0.25">
      <c r="A148" s="2" t="str">
        <f>HYPERLINK("https://exadel.com/news/a-new-easier-way-to-switch-between-both-environments-and-modes/","A New, Easier Way to Switch Between both Environments and Modes")</f>
        <v>A New, Easier Way to Switch Between both Environments and Modes</v>
      </c>
      <c r="B148" s="2" t="str">
        <f>HYPERLINK("https://exadel.com//wp-admin/post.php?post=199375&amp;action=edit","edit")</f>
        <v>edit</v>
      </c>
      <c r="C148" t="s">
        <v>22</v>
      </c>
      <c r="D148" s="3">
        <v>44180</v>
      </c>
      <c r="E148" s="3" t="str">
        <f t="shared" si="5"/>
        <v>20-12</v>
      </c>
      <c r="F148" s="3" t="str">
        <f t="shared" si="4"/>
        <v>20</v>
      </c>
      <c r="G148" t="s">
        <v>550</v>
      </c>
      <c r="I148" t="s">
        <v>551</v>
      </c>
      <c r="J148" t="s">
        <v>135</v>
      </c>
      <c r="K148" t="s">
        <v>552</v>
      </c>
      <c r="L148" t="s">
        <v>553</v>
      </c>
    </row>
    <row r="149" spans="1:12" x14ac:dyDescent="0.25">
      <c r="A149" s="2" t="str">
        <f>HYPERLINK("https://exadel.com/news/were-hiring-join-exadels-growing-software-engineering-team/","We’re Hiring! Join Exadel’s Growing Software Engineering Team")</f>
        <v>We’re Hiring! Join Exadel’s Growing Software Engineering Team</v>
      </c>
      <c r="B149" s="2" t="str">
        <f>HYPERLINK("https://exadel.com//wp-admin/post.php?post=199305&amp;action=edit","edit")</f>
        <v>edit</v>
      </c>
      <c r="C149" t="s">
        <v>10</v>
      </c>
      <c r="D149" s="3">
        <v>44179</v>
      </c>
      <c r="E149" s="3" t="str">
        <f t="shared" si="5"/>
        <v>20-12</v>
      </c>
      <c r="F149" s="3" t="str">
        <f t="shared" si="4"/>
        <v>20</v>
      </c>
      <c r="G149" t="s">
        <v>554</v>
      </c>
      <c r="I149" t="s">
        <v>555</v>
      </c>
      <c r="J149" t="s">
        <v>13</v>
      </c>
      <c r="K149" t="s">
        <v>556</v>
      </c>
      <c r="L149" t="s">
        <v>557</v>
      </c>
    </row>
    <row r="150" spans="1:12" x14ac:dyDescent="0.25">
      <c r="A150" s="2" t="str">
        <f>HYPERLINK("https://exadel.com/news/exadel-is-presenting-at-the-nordic-it-sourcing-innovation-summit/","Exadel is Presenting at the Nordic IT Sourcing &amp; Innovation Summit")</f>
        <v>Exadel is Presenting at the Nordic IT Sourcing &amp; Innovation Summit</v>
      </c>
      <c r="B150" s="2" t="str">
        <f>HYPERLINK("https://exadel.com//wp-admin/post.php?post=199302&amp;action=edit","edit")</f>
        <v>edit</v>
      </c>
      <c r="C150" t="s">
        <v>10</v>
      </c>
      <c r="D150" s="3">
        <v>44166</v>
      </c>
      <c r="E150" s="3" t="str">
        <f t="shared" si="5"/>
        <v>20-12</v>
      </c>
      <c r="F150" s="3" t="str">
        <f t="shared" si="4"/>
        <v>20</v>
      </c>
      <c r="G150" t="s">
        <v>558</v>
      </c>
      <c r="I150" t="s">
        <v>559</v>
      </c>
      <c r="J150" t="s">
        <v>13</v>
      </c>
      <c r="K150" t="s">
        <v>560</v>
      </c>
      <c r="L150" t="s">
        <v>561</v>
      </c>
    </row>
    <row r="151" spans="1:12" x14ac:dyDescent="0.25">
      <c r="A151" s="2" t="str">
        <f>HYPERLINK("https://exadel.com/news/compreface-launch-the-exadel-face-recognition-service/","CompreFace Launch — the Exadel Face Recognition Project")</f>
        <v>CompreFace Launch — the Exadel Face Recognition Project</v>
      </c>
      <c r="B151" s="2" t="str">
        <f>HYPERLINK("https://exadel.com//wp-admin/post.php?post=199264&amp;action=edit","edit")</f>
        <v>edit</v>
      </c>
      <c r="C151" t="s">
        <v>27</v>
      </c>
      <c r="D151" s="3">
        <v>44160</v>
      </c>
      <c r="E151" s="3" t="str">
        <f t="shared" si="5"/>
        <v>20-11</v>
      </c>
      <c r="F151" s="3" t="str">
        <f t="shared" si="4"/>
        <v>20</v>
      </c>
      <c r="G151" t="s">
        <v>562</v>
      </c>
      <c r="I151" t="s">
        <v>563</v>
      </c>
      <c r="J151" t="s">
        <v>19</v>
      </c>
      <c r="K151" t="s">
        <v>544</v>
      </c>
      <c r="L151" t="s">
        <v>564</v>
      </c>
    </row>
    <row r="152" spans="1:12" x14ac:dyDescent="0.25">
      <c r="A152" s="2" t="str">
        <f>HYPERLINK("https://exadel.com/news/advantages-of-adobe-experience-manager-aem-and-why-it-is-a-great-cms-tool-for-enterprise-businesses/","Advantages of AEM CMS for Enterprise Businesses")</f>
        <v>Advantages of AEM CMS for Enterprise Businesses</v>
      </c>
      <c r="B152" s="2" t="str">
        <f>HYPERLINK("https://exadel.com//wp-admin/post.php?post=199222&amp;action=edit","edit")</f>
        <v>edit</v>
      </c>
      <c r="C152" t="s">
        <v>22</v>
      </c>
      <c r="D152" s="3">
        <v>44158</v>
      </c>
      <c r="E152" s="3" t="str">
        <f t="shared" si="5"/>
        <v>20-11</v>
      </c>
      <c r="F152" s="3" t="str">
        <f t="shared" si="4"/>
        <v>20</v>
      </c>
      <c r="G152" t="s">
        <v>554</v>
      </c>
      <c r="I152" t="s">
        <v>565</v>
      </c>
      <c r="J152" t="s">
        <v>42</v>
      </c>
      <c r="K152" t="s">
        <v>327</v>
      </c>
      <c r="L152" t="s">
        <v>566</v>
      </c>
    </row>
    <row r="153" spans="1:12" x14ac:dyDescent="0.25">
      <c r="A153" s="2" t="str">
        <f>HYPERLINK("https://exadel.com/news/what-is-kubernetes-and-how-can-it-help-your-company/","What is Kubernetes, and how can it help your company?")</f>
        <v>What is Kubernetes, and how can it help your company?</v>
      </c>
      <c r="B153" s="2" t="str">
        <f>HYPERLINK("https://exadel.com//wp-admin/post.php?post=199197&amp;action=edit","edit")</f>
        <v>edit</v>
      </c>
      <c r="C153" t="s">
        <v>104</v>
      </c>
      <c r="D153" s="3">
        <v>44155</v>
      </c>
      <c r="E153" s="3" t="str">
        <f t="shared" si="5"/>
        <v>20-11</v>
      </c>
      <c r="F153" s="3" t="str">
        <f t="shared" si="4"/>
        <v>20</v>
      </c>
      <c r="G153" t="s">
        <v>567</v>
      </c>
      <c r="I153" t="s">
        <v>568</v>
      </c>
      <c r="J153" t="s">
        <v>42</v>
      </c>
      <c r="K153" t="s">
        <v>569</v>
      </c>
      <c r="L153" t="s">
        <v>570</v>
      </c>
    </row>
    <row r="154" spans="1:12" x14ac:dyDescent="0.25">
      <c r="A154" s="2" t="str">
        <f>HYPERLINK("https://exadel.com/news/announcing-compreface-our-open-source-facial-recognition-application/","Announcing CompreFace - Our Open Source Facial Recognition Application")</f>
        <v>Announcing CompreFace - Our Open Source Facial Recognition Application</v>
      </c>
      <c r="B154" s="2" t="str">
        <f>HYPERLINK("https://exadel.com//wp-admin/post.php?post=199172&amp;action=edit","edit")</f>
        <v>edit</v>
      </c>
      <c r="C154" t="s">
        <v>27</v>
      </c>
      <c r="D154" s="3">
        <v>44154</v>
      </c>
      <c r="E154" s="3" t="str">
        <f t="shared" si="5"/>
        <v>20-11</v>
      </c>
      <c r="F154" s="3" t="str">
        <f t="shared" si="4"/>
        <v>20</v>
      </c>
      <c r="G154" t="s">
        <v>571</v>
      </c>
      <c r="I154" t="s">
        <v>572</v>
      </c>
      <c r="J154" t="s">
        <v>19</v>
      </c>
      <c r="K154" t="s">
        <v>573</v>
      </c>
      <c r="L154" t="s">
        <v>574</v>
      </c>
    </row>
    <row r="155" spans="1:12" x14ac:dyDescent="0.25">
      <c r="A155" s="2" t="str">
        <f>HYPERLINK("https://exadel.com/news/aem-tip-how-to-solve-issues-with-default-values-in-new-fields-with-existing-dialogs/","AEM Tip: How to Solve Issues with Default Values in New Fields with Existing Dialogs")</f>
        <v>AEM Tip: How to Solve Issues with Default Values in New Fields with Existing Dialogs</v>
      </c>
      <c r="B155" s="2" t="str">
        <f>HYPERLINK("https://exadel.com//wp-admin/post.php?post=199057&amp;action=edit","edit")</f>
        <v>edit</v>
      </c>
      <c r="C155" t="s">
        <v>22</v>
      </c>
      <c r="D155" s="3">
        <v>44137</v>
      </c>
      <c r="E155" s="3" t="str">
        <f t="shared" si="5"/>
        <v>20-11</v>
      </c>
      <c r="F155" s="3" t="str">
        <f t="shared" si="4"/>
        <v>20</v>
      </c>
      <c r="G155" t="s">
        <v>575</v>
      </c>
      <c r="I155" t="s">
        <v>575</v>
      </c>
      <c r="J155" t="s">
        <v>135</v>
      </c>
      <c r="K155" t="s">
        <v>576</v>
      </c>
      <c r="L155" t="s">
        <v>577</v>
      </c>
    </row>
    <row r="156" spans="1:12" x14ac:dyDescent="0.25">
      <c r="A156" s="2" t="str">
        <f>HYPERLINK("https://exadel.com/news/exadel-qa-automation-practice-helps-clients-deliver-flawless-digital-experiences/","Exadel QA Automation Practice Helps Clients Deliver Flawless Digital Experiences")</f>
        <v>Exadel QA Automation Practice Helps Clients Deliver Flawless Digital Experiences</v>
      </c>
      <c r="B156" s="2" t="str">
        <f>HYPERLINK("https://exadel.com//wp-admin/post.php?post=199033&amp;action=edit","edit")</f>
        <v>edit</v>
      </c>
      <c r="C156" t="s">
        <v>10</v>
      </c>
      <c r="D156" s="3">
        <v>44133</v>
      </c>
      <c r="E156" s="3" t="str">
        <f t="shared" si="5"/>
        <v>20-10</v>
      </c>
      <c r="F156" s="3" t="str">
        <f t="shared" si="4"/>
        <v>20</v>
      </c>
      <c r="G156" t="s">
        <v>578</v>
      </c>
      <c r="I156" t="s">
        <v>579</v>
      </c>
      <c r="J156" t="s">
        <v>13</v>
      </c>
      <c r="K156" t="s">
        <v>580</v>
      </c>
      <c r="L156" t="s">
        <v>581</v>
      </c>
    </row>
    <row r="157" spans="1:12" x14ac:dyDescent="0.25">
      <c r="A157" s="2" t="str">
        <f>HYPERLINK("https://exadel.com/news/new-website-and-customizable-plans-for-appery-io/","New Website and Customizable Plans for Appery.io")</f>
        <v>New Website and Customizable Plans for Appery.io</v>
      </c>
      <c r="B157" s="2" t="str">
        <f>HYPERLINK("https://exadel.com//wp-admin/post.php?post=199018&amp;action=edit","edit")</f>
        <v>edit</v>
      </c>
      <c r="C157" t="s">
        <v>582</v>
      </c>
      <c r="D157" s="3">
        <v>44126</v>
      </c>
      <c r="E157" s="3" t="str">
        <f t="shared" si="5"/>
        <v>20-10</v>
      </c>
      <c r="F157" s="3" t="str">
        <f t="shared" si="4"/>
        <v>20</v>
      </c>
      <c r="G157" t="s">
        <v>583</v>
      </c>
      <c r="I157" t="s">
        <v>584</v>
      </c>
      <c r="J157" t="s">
        <v>13</v>
      </c>
      <c r="K157" t="s">
        <v>585</v>
      </c>
      <c r="L157" t="s">
        <v>586</v>
      </c>
    </row>
    <row r="158" spans="1:12" x14ac:dyDescent="0.25">
      <c r="A158" s="2" t="str">
        <f>HYPERLINK("https://exadel.com/news/using-aem-modernization-tools/","Using AEM Modernization Tools")</f>
        <v>Using AEM Modernization Tools</v>
      </c>
      <c r="B158" s="2" t="str">
        <f>HYPERLINK("https://exadel.com//wp-admin/post.php?post=199004&amp;action=edit","edit")</f>
        <v>edit</v>
      </c>
      <c r="C158" t="s">
        <v>22</v>
      </c>
      <c r="D158" s="3">
        <v>44124</v>
      </c>
      <c r="E158" s="3" t="str">
        <f t="shared" si="5"/>
        <v>20-10</v>
      </c>
      <c r="F158" s="3" t="str">
        <f t="shared" si="4"/>
        <v>20</v>
      </c>
      <c r="G158" t="s">
        <v>587</v>
      </c>
      <c r="I158" t="s">
        <v>587</v>
      </c>
      <c r="J158" t="s">
        <v>135</v>
      </c>
      <c r="K158" t="s">
        <v>588</v>
      </c>
      <c r="L158" t="s">
        <v>589</v>
      </c>
    </row>
    <row r="159" spans="1:12" x14ac:dyDescent="0.25">
      <c r="A159" s="2" t="str">
        <f>HYPERLINK("https://exadel.com/news/how-to-publish-high-priority-aem-website-pages-faster/","How to Publish High-Priority AEM Website Pages Faster")</f>
        <v>How to Publish High-Priority AEM Website Pages Faster</v>
      </c>
      <c r="B159" s="2" t="str">
        <f>HYPERLINK("https://exadel.com//wp-admin/post.php?post=198907&amp;action=edit","edit")</f>
        <v>edit</v>
      </c>
      <c r="C159" t="s">
        <v>22</v>
      </c>
      <c r="D159" s="3">
        <v>44099</v>
      </c>
      <c r="E159" s="3" t="str">
        <f t="shared" si="5"/>
        <v>20-09</v>
      </c>
      <c r="F159" s="3" t="str">
        <f t="shared" si="4"/>
        <v>20</v>
      </c>
      <c r="G159" t="s">
        <v>590</v>
      </c>
      <c r="I159" t="s">
        <v>590</v>
      </c>
      <c r="J159" t="s">
        <v>135</v>
      </c>
      <c r="K159" t="s">
        <v>591</v>
      </c>
      <c r="L159" t="s">
        <v>592</v>
      </c>
    </row>
    <row r="160" spans="1:12" x14ac:dyDescent="0.25">
      <c r="A160" s="2" t="str">
        <f>HYPERLINK("https://exadel.com/news/dependson-the-cutting-edge-tech-giving-wings-to-exadel-authoring-kit-for-aem/","DependsOn: The Cutting-Edge Tech Giving Wings to Exadel Authoring Kit for AEM")</f>
        <v>DependsOn: The Cutting-Edge Tech Giving Wings to Exadel Authoring Kit for AEM</v>
      </c>
      <c r="B160" s="2" t="str">
        <f>HYPERLINK("https://exadel.com//wp-admin/post.php?post=198790&amp;action=edit","edit")</f>
        <v>edit</v>
      </c>
      <c r="C160" t="s">
        <v>22</v>
      </c>
      <c r="D160" s="3">
        <v>44083</v>
      </c>
      <c r="E160" s="3" t="str">
        <f t="shared" si="5"/>
        <v>20-09</v>
      </c>
      <c r="F160" s="3" t="str">
        <f t="shared" si="4"/>
        <v>20</v>
      </c>
      <c r="G160" t="s">
        <v>593</v>
      </c>
      <c r="I160" t="s">
        <v>593</v>
      </c>
      <c r="J160" t="s">
        <v>135</v>
      </c>
      <c r="K160" t="s">
        <v>594</v>
      </c>
      <c r="L160" t="s">
        <v>595</v>
      </c>
    </row>
    <row r="161" spans="1:12" x14ac:dyDescent="0.25">
      <c r="A161" s="2" t="str">
        <f>HYPERLINK("https://exadel.com/news/4-ways-a-hybrid-outsourcing-model-drives-innovation/","4 Ways a Hybrid Outsourcing Model Drives Innovation")</f>
        <v>4 Ways a Hybrid Outsourcing Model Drives Innovation</v>
      </c>
      <c r="B161" s="2" t="str">
        <f>HYPERLINK("https://exadel.com//wp-admin/post.php?post=35801&amp;action=edit","edit")</f>
        <v>edit</v>
      </c>
      <c r="C161" t="s">
        <v>10</v>
      </c>
      <c r="D161" s="3">
        <v>44078</v>
      </c>
      <c r="E161" s="3" t="str">
        <f t="shared" si="5"/>
        <v>20-09</v>
      </c>
      <c r="F161" s="3" t="str">
        <f t="shared" si="4"/>
        <v>20</v>
      </c>
      <c r="G161" t="s">
        <v>596</v>
      </c>
      <c r="J161" t="s">
        <v>107</v>
      </c>
      <c r="K161" t="s">
        <v>597</v>
      </c>
      <c r="L161" t="s">
        <v>598</v>
      </c>
    </row>
    <row r="162" spans="1:12" x14ac:dyDescent="0.25">
      <c r="A162" s="2" t="str">
        <f>HYPERLINK("https://exadel.com/news/how-to-get-started-with-data-analytics-and-why-you-need-it/","How to Get Started with Data Analytics and Why You Need it")</f>
        <v>How to Get Started with Data Analytics and Why You Need it</v>
      </c>
      <c r="B162" s="2" t="str">
        <f>HYPERLINK("https://exadel.com//wp-admin/post.php?post=198761&amp;action=edit","edit")</f>
        <v>edit</v>
      </c>
      <c r="C162" t="s">
        <v>10</v>
      </c>
      <c r="D162" s="3">
        <v>44069</v>
      </c>
      <c r="E162" s="3" t="str">
        <f t="shared" si="5"/>
        <v>20-08</v>
      </c>
      <c r="F162" s="3" t="str">
        <f t="shared" si="4"/>
        <v>20</v>
      </c>
      <c r="G162" t="s">
        <v>599</v>
      </c>
      <c r="I162" t="s">
        <v>600</v>
      </c>
      <c r="J162" t="s">
        <v>42</v>
      </c>
      <c r="K162" t="s">
        <v>601</v>
      </c>
      <c r="L162" t="s">
        <v>602</v>
      </c>
    </row>
    <row r="163" spans="1:12" x14ac:dyDescent="0.25">
      <c r="A163" s="2" t="str">
        <f>HYPERLINK("https://exadel.com/news/roi-of-ai/","The ROI of AI: How To Get Business Value from AI Projects")</f>
        <v>The ROI of AI: How To Get Business Value from AI Projects</v>
      </c>
      <c r="B163" s="2" t="str">
        <f>HYPERLINK("https://exadel.com//wp-admin/post.php?post=198750&amp;action=edit","edit")</f>
        <v>edit</v>
      </c>
      <c r="C163" t="s">
        <v>27</v>
      </c>
      <c r="D163" s="3">
        <v>44064</v>
      </c>
      <c r="E163" s="3" t="str">
        <f t="shared" si="5"/>
        <v>20-08</v>
      </c>
      <c r="F163" s="3" t="str">
        <f t="shared" si="4"/>
        <v>20</v>
      </c>
      <c r="G163" t="s">
        <v>603</v>
      </c>
      <c r="I163" t="s">
        <v>604</v>
      </c>
      <c r="J163" t="s">
        <v>42</v>
      </c>
      <c r="K163" t="s">
        <v>43</v>
      </c>
      <c r="L163" t="s">
        <v>605</v>
      </c>
    </row>
    <row r="164" spans="1:12" x14ac:dyDescent="0.25">
      <c r="A164" s="2" t="str">
        <f>HYPERLINK("https://exadel.com/news/exadel-developer-qa-with-lada-zhdanova-remote-and-dispersed-work-tips-and-challenges/","Exadel Developer Q&amp;A with Lada Zhdanova  &lt;br&gt; Remote and Dispersed Work Tips and Challenges")</f>
        <v>Exadel Developer Q&amp;A with Lada Zhdanova  &lt;br&gt; Remote and Dispersed Work Tips and Challenges</v>
      </c>
      <c r="B164" s="2" t="str">
        <f>HYPERLINK("https://exadel.com//wp-admin/post.php?post=198703&amp;action=edit","edit")</f>
        <v>edit</v>
      </c>
      <c r="C164" t="s">
        <v>10</v>
      </c>
      <c r="D164" s="3">
        <v>44054</v>
      </c>
      <c r="E164" s="3" t="str">
        <f t="shared" si="5"/>
        <v>20-08</v>
      </c>
      <c r="F164" s="3" t="str">
        <f t="shared" si="4"/>
        <v>20</v>
      </c>
      <c r="G164" t="s">
        <v>606</v>
      </c>
      <c r="I164" t="s">
        <v>607</v>
      </c>
      <c r="J164" t="s">
        <v>19</v>
      </c>
      <c r="K164" t="s">
        <v>608</v>
      </c>
      <c r="L164" t="s">
        <v>609</v>
      </c>
    </row>
    <row r="165" spans="1:12" x14ac:dyDescent="0.25">
      <c r="A165" s="2" t="str">
        <f>HYPERLINK("https://exadel.com/news/exadel-authoring-kit-for-aem-improves-user-experience-the-story-of-dependson/","Exadel Authoring Kit for AEM Improves User Experience: The Story of DependsOn")</f>
        <v>Exadel Authoring Kit for AEM Improves User Experience: The Story of DependsOn</v>
      </c>
      <c r="B165" s="2" t="str">
        <f>HYPERLINK("https://exadel.com//wp-admin/post.php?post=198690&amp;action=edit","edit")</f>
        <v>edit</v>
      </c>
      <c r="C165" t="s">
        <v>22</v>
      </c>
      <c r="D165" s="3">
        <v>44050</v>
      </c>
      <c r="E165" s="3" t="str">
        <f t="shared" si="5"/>
        <v>20-08</v>
      </c>
      <c r="F165" s="3" t="str">
        <f t="shared" si="4"/>
        <v>20</v>
      </c>
      <c r="G165" t="s">
        <v>610</v>
      </c>
      <c r="I165" t="s">
        <v>610</v>
      </c>
      <c r="J165" t="s">
        <v>135</v>
      </c>
      <c r="K165" t="s">
        <v>594</v>
      </c>
      <c r="L165" t="s">
        <v>611</v>
      </c>
    </row>
    <row r="166" spans="1:12" x14ac:dyDescent="0.25">
      <c r="A166" s="2" t="str">
        <f>HYPERLINK("https://exadel.com/news/exadel-developer-qa-with-ivan-tserashkou-remote-and-dispersed-work-tips-and-challenges/","Exadel Developer Q&amp;A with Ivan Tserashkou&lt;br/&gt; Remote and Dispersed Work Tips and Challenges")</f>
        <v>Exadel Developer Q&amp;A with Ivan Tserashkou&lt;br/&gt; Remote and Dispersed Work Tips and Challenges</v>
      </c>
      <c r="B166" s="2" t="str">
        <f>HYPERLINK("https://exadel.com//wp-admin/post.php?post=198683&amp;action=edit","edit")</f>
        <v>edit</v>
      </c>
      <c r="C166" t="s">
        <v>10</v>
      </c>
      <c r="D166" s="3">
        <v>44048</v>
      </c>
      <c r="E166" s="3" t="str">
        <f t="shared" si="5"/>
        <v>20-08</v>
      </c>
      <c r="F166" s="3" t="str">
        <f t="shared" si="4"/>
        <v>20</v>
      </c>
      <c r="G166" t="s">
        <v>612</v>
      </c>
      <c r="I166" t="s">
        <v>613</v>
      </c>
      <c r="J166" t="s">
        <v>19</v>
      </c>
      <c r="K166" t="s">
        <v>608</v>
      </c>
      <c r="L166" t="s">
        <v>614</v>
      </c>
    </row>
    <row r="167" spans="1:12" x14ac:dyDescent="0.25">
      <c r="A167" s="2" t="str">
        <f>HYPERLINK("https://exadel.com/news/aem-experience-fragments-consuming-outside-aem/","AEM Experience Fragments: Consuming Outside AEM")</f>
        <v>AEM Experience Fragments: Consuming Outside AEM</v>
      </c>
      <c r="B167" s="2" t="str">
        <f>HYPERLINK("https://exadel.com//wp-admin/post.php?post=198635&amp;action=edit","edit")</f>
        <v>edit</v>
      </c>
      <c r="C167" t="s">
        <v>22</v>
      </c>
      <c r="D167" s="3">
        <v>44042</v>
      </c>
      <c r="E167" s="3" t="str">
        <f t="shared" si="5"/>
        <v>20-07</v>
      </c>
      <c r="F167" s="3" t="str">
        <f t="shared" si="4"/>
        <v>20</v>
      </c>
      <c r="G167" t="s">
        <v>615</v>
      </c>
      <c r="I167" t="s">
        <v>615</v>
      </c>
      <c r="J167" t="s">
        <v>19</v>
      </c>
      <c r="K167" t="s">
        <v>419</v>
      </c>
      <c r="L167" t="s">
        <v>616</v>
      </c>
    </row>
    <row r="168" spans="1:12" x14ac:dyDescent="0.25">
      <c r="A168" s="2" t="str">
        <f>HYPERLINK("https://exadel.com/news/the-devops-and-software-development-trends-arising-from-remote-work/","The DevOps and Software Development Trends Arising from Remote Work")</f>
        <v>The DevOps and Software Development Trends Arising from Remote Work</v>
      </c>
      <c r="B168" s="2" t="str">
        <f>HYPERLINK("https://exadel.com//wp-admin/post.php?post=198629&amp;action=edit","edit")</f>
        <v>edit</v>
      </c>
      <c r="C168" t="s">
        <v>10</v>
      </c>
      <c r="D168" s="3">
        <v>44041</v>
      </c>
      <c r="E168" s="3" t="str">
        <f t="shared" si="5"/>
        <v>20-07</v>
      </c>
      <c r="F168" s="3" t="str">
        <f t="shared" si="4"/>
        <v>20</v>
      </c>
      <c r="G168" t="s">
        <v>617</v>
      </c>
      <c r="I168" t="s">
        <v>617</v>
      </c>
      <c r="J168" t="s">
        <v>19</v>
      </c>
      <c r="K168" t="s">
        <v>618</v>
      </c>
      <c r="L168" t="s">
        <v>619</v>
      </c>
    </row>
    <row r="169" spans="1:12" x14ac:dyDescent="0.25">
      <c r="A169" s="2" t="str">
        <f>HYPERLINK("https://exadel.com/news/exadel-internal-hackathon-generates-outstanding-digital-solution-pocs/","Exadel Internal Hackathon Generates Outstanding Digital Solution PoCs")</f>
        <v>Exadel Internal Hackathon Generates Outstanding Digital Solution PoCs</v>
      </c>
      <c r="B169" s="2" t="str">
        <f>HYPERLINK("https://exadel.com//wp-admin/post.php?post=198605&amp;action=edit","edit")</f>
        <v>edit</v>
      </c>
      <c r="C169" t="s">
        <v>10</v>
      </c>
      <c r="D169" s="3">
        <v>44039</v>
      </c>
      <c r="E169" s="3" t="str">
        <f t="shared" si="5"/>
        <v>20-07</v>
      </c>
      <c r="F169" s="3" t="str">
        <f t="shared" si="4"/>
        <v>20</v>
      </c>
      <c r="G169" t="s">
        <v>620</v>
      </c>
      <c r="I169" t="s">
        <v>620</v>
      </c>
      <c r="J169" t="s">
        <v>13</v>
      </c>
      <c r="K169" t="s">
        <v>621</v>
      </c>
      <c r="L169" t="s">
        <v>622</v>
      </c>
    </row>
    <row r="170" spans="1:12" x14ac:dyDescent="0.25">
      <c r="A170" s="2" t="str">
        <f>HYPERLINK("https://exadel.com/news/aem-experience-fragments-rollout-configuration/","AEM Experience Fragments: Rollout configuration")</f>
        <v>AEM Experience Fragments: Rollout configuration</v>
      </c>
      <c r="B170" s="2" t="str">
        <f>HYPERLINK("https://exadel.com//wp-admin/post.php?post=198581&amp;action=edit","edit")</f>
        <v>edit</v>
      </c>
      <c r="C170" t="s">
        <v>22</v>
      </c>
      <c r="D170" s="3">
        <v>44036</v>
      </c>
      <c r="E170" s="3" t="str">
        <f t="shared" si="5"/>
        <v>20-07</v>
      </c>
      <c r="F170" s="3" t="str">
        <f t="shared" si="4"/>
        <v>20</v>
      </c>
      <c r="G170" t="s">
        <v>623</v>
      </c>
      <c r="I170" t="s">
        <v>623</v>
      </c>
      <c r="J170" t="s">
        <v>19</v>
      </c>
      <c r="K170" t="s">
        <v>419</v>
      </c>
      <c r="L170" t="s">
        <v>624</v>
      </c>
    </row>
    <row r="171" spans="1:12" x14ac:dyDescent="0.25">
      <c r="A171" s="2" t="str">
        <f>HYPERLINK("https://exadel.com/news/positive-developments-for-exadel-in-the-second-quarter-of-2020/","Positive Developments for Exadel in the Second Quarter of 2020")</f>
        <v>Positive Developments for Exadel in the Second Quarter of 2020</v>
      </c>
      <c r="B171" s="2" t="str">
        <f>HYPERLINK("https://exadel.com//wp-admin/post.php?post=198573&amp;action=edit","edit")</f>
        <v>edit</v>
      </c>
      <c r="C171" t="s">
        <v>10</v>
      </c>
      <c r="D171" s="3">
        <v>44035</v>
      </c>
      <c r="E171" s="3" t="str">
        <f t="shared" si="5"/>
        <v>20-07</v>
      </c>
      <c r="F171" s="3" t="str">
        <f t="shared" si="4"/>
        <v>20</v>
      </c>
      <c r="G171" t="s">
        <v>625</v>
      </c>
      <c r="I171" t="s">
        <v>625</v>
      </c>
      <c r="J171" t="s">
        <v>13</v>
      </c>
      <c r="K171" t="s">
        <v>459</v>
      </c>
      <c r="L171" t="s">
        <v>626</v>
      </c>
    </row>
    <row r="172" spans="1:12" x14ac:dyDescent="0.25">
      <c r="A172" s="2" t="str">
        <f>HYPERLINK("https://exadel.com/news/tech-after-covid-the-top-4-emerging-trends/","Tech After Covid: The Top 4 Emerging Trends")</f>
        <v>Tech After Covid: The Top 4 Emerging Trends</v>
      </c>
      <c r="B172" s="2" t="str">
        <f>HYPERLINK("https://exadel.com//wp-admin/post.php?post=198357&amp;action=edit","edit")</f>
        <v>edit</v>
      </c>
      <c r="C172" t="s">
        <v>10</v>
      </c>
      <c r="D172" s="3">
        <v>44026</v>
      </c>
      <c r="E172" s="3" t="str">
        <f t="shared" si="5"/>
        <v>20-07</v>
      </c>
      <c r="F172" s="3" t="str">
        <f t="shared" si="4"/>
        <v>20</v>
      </c>
      <c r="G172" t="s">
        <v>627</v>
      </c>
      <c r="I172" t="s">
        <v>628</v>
      </c>
      <c r="J172" t="s">
        <v>42</v>
      </c>
      <c r="K172" t="s">
        <v>629</v>
      </c>
      <c r="L172" t="s">
        <v>630</v>
      </c>
    </row>
    <row r="173" spans="1:12" x14ac:dyDescent="0.25">
      <c r="A173" s="2" t="str">
        <f>HYPERLINK("https://exadel.com/news/managing-component-code-properly-with-exadel-toolbox-authoring-kit-for-aem/","Managing Component Code Properly with Exadel Toolbox Authoring Kit for AEM")</f>
        <v>Managing Component Code Properly with Exadel Toolbox Authoring Kit for AEM</v>
      </c>
      <c r="B173" s="2" t="str">
        <f>HYPERLINK("https://exadel.com//wp-admin/post.php?post=198361&amp;action=edit","edit")</f>
        <v>edit</v>
      </c>
      <c r="C173" t="s">
        <v>22</v>
      </c>
      <c r="D173" s="3">
        <v>44026</v>
      </c>
      <c r="E173" s="3" t="str">
        <f t="shared" si="5"/>
        <v>20-07</v>
      </c>
      <c r="F173" s="3" t="str">
        <f t="shared" si="4"/>
        <v>20</v>
      </c>
      <c r="G173" t="s">
        <v>631</v>
      </c>
      <c r="I173" t="s">
        <v>631</v>
      </c>
      <c r="J173" t="s">
        <v>135</v>
      </c>
      <c r="K173" t="s">
        <v>594</v>
      </c>
      <c r="L173" t="s">
        <v>632</v>
      </c>
    </row>
    <row r="174" spans="1:12" x14ac:dyDescent="0.25">
      <c r="A174" s="2" t="str">
        <f>HYPERLINK("https://exadel.com/news/helping-the-healthcare-industry-during-covid-19/","Helping the Healthcare Industry During COVID-19")</f>
        <v>Helping the Healthcare Industry During COVID-19</v>
      </c>
      <c r="B174" s="2" t="str">
        <f>HYPERLINK("https://exadel.com//wp-admin/post.php?post=198337&amp;action=edit","edit")</f>
        <v>edit</v>
      </c>
      <c r="C174" t="s">
        <v>10</v>
      </c>
      <c r="D174" s="3">
        <v>44025</v>
      </c>
      <c r="E174" s="3" t="str">
        <f t="shared" si="5"/>
        <v>20-07</v>
      </c>
      <c r="F174" s="3" t="str">
        <f t="shared" si="4"/>
        <v>20</v>
      </c>
      <c r="G174" t="s">
        <v>633</v>
      </c>
      <c r="I174" t="s">
        <v>634</v>
      </c>
      <c r="J174" t="s">
        <v>42</v>
      </c>
      <c r="K174" t="s">
        <v>635</v>
      </c>
      <c r="L174" t="s">
        <v>636</v>
      </c>
    </row>
    <row r="175" spans="1:12" x14ac:dyDescent="0.25">
      <c r="A175" s="2" t="str">
        <f>HYPERLINK("https://exadel.com/news/exadel-developer-qa-with-ivan-zlotsin-remote-and-dispersed-work-tips-and-challenges/","Exadel Developer Q&amp;A with Ivan Zlotsin. &lt;br/&gt;Remote and Dispersed Work Tips and Challenges")</f>
        <v>Exadel Developer Q&amp;A with Ivan Zlotsin. &lt;br/&gt;Remote and Dispersed Work Tips and Challenges</v>
      </c>
      <c r="B175" s="2" t="str">
        <f>HYPERLINK("https://exadel.com//wp-admin/post.php?post=198301&amp;action=edit","edit")</f>
        <v>edit</v>
      </c>
      <c r="C175" t="s">
        <v>10</v>
      </c>
      <c r="D175" s="3">
        <v>44022</v>
      </c>
      <c r="E175" s="3" t="str">
        <f t="shared" si="5"/>
        <v>20-07</v>
      </c>
      <c r="F175" s="3" t="str">
        <f t="shared" si="4"/>
        <v>20</v>
      </c>
      <c r="G175" t="s">
        <v>637</v>
      </c>
      <c r="I175" t="s">
        <v>638</v>
      </c>
      <c r="J175" t="s">
        <v>19</v>
      </c>
      <c r="K175" t="s">
        <v>608</v>
      </c>
      <c r="L175" t="s">
        <v>639</v>
      </c>
    </row>
    <row r="176" spans="1:12" x14ac:dyDescent="0.25">
      <c r="A176" s="2" t="str">
        <f>HYPERLINK("https://exadel.com/news/helping-the-financial-services-industry-during-covid-19-2/","Helping the Financial Services Industry During COVID-19")</f>
        <v>Helping the Financial Services Industry During COVID-19</v>
      </c>
      <c r="B176" s="2" t="str">
        <f>HYPERLINK("https://exadel.com//wp-admin/post.php?post=198280&amp;action=edit","edit")</f>
        <v>edit</v>
      </c>
      <c r="C176" t="s">
        <v>10</v>
      </c>
      <c r="D176" s="3">
        <v>44020</v>
      </c>
      <c r="E176" s="3" t="str">
        <f t="shared" si="5"/>
        <v>20-07</v>
      </c>
      <c r="F176" s="3" t="str">
        <f t="shared" si="4"/>
        <v>20</v>
      </c>
      <c r="G176" t="s">
        <v>640</v>
      </c>
      <c r="I176" t="s">
        <v>641</v>
      </c>
      <c r="J176" t="s">
        <v>42</v>
      </c>
      <c r="K176" t="s">
        <v>642</v>
      </c>
      <c r="L176" t="s">
        <v>643</v>
      </c>
    </row>
    <row r="177" spans="1:12" x14ac:dyDescent="0.25">
      <c r="A177" s="2" t="str">
        <f>HYPERLINK("https://exadel.com/news/exadel-recognized-as-a-leading-company-across-several-software-development-disciplines/","Exadel Recognized as a Leading Company Across Several Software Development Disciplines")</f>
        <v>Exadel Recognized as a Leading Company Across Several Software Development Disciplines</v>
      </c>
      <c r="B177" s="2" t="str">
        <f>HYPERLINK("https://exadel.com//wp-admin/post.php?post=198807&amp;action=edit","edit")</f>
        <v>edit</v>
      </c>
      <c r="C177" t="s">
        <v>10</v>
      </c>
      <c r="D177" s="3">
        <v>44014</v>
      </c>
      <c r="E177" s="3" t="str">
        <f t="shared" si="5"/>
        <v>20-07</v>
      </c>
      <c r="F177" s="3" t="str">
        <f t="shared" si="4"/>
        <v>20</v>
      </c>
      <c r="G177" t="s">
        <v>644</v>
      </c>
      <c r="I177" t="s">
        <v>645</v>
      </c>
      <c r="J177" t="s">
        <v>13</v>
      </c>
      <c r="K177" t="s">
        <v>646</v>
      </c>
      <c r="L177" t="s">
        <v>647</v>
      </c>
    </row>
    <row r="178" spans="1:12" x14ac:dyDescent="0.25">
      <c r="A178" s="2" t="str">
        <f>HYPERLINK("https://exadel.com/news/forbes-council-post-how-private-equity-can-drive-innovation-for-business/","Forbes Council Post: How Private Equity Can Drive Innovation For Business")</f>
        <v>Forbes Council Post: How Private Equity Can Drive Innovation For Business</v>
      </c>
      <c r="B178" s="2" t="str">
        <f>HYPERLINK("https://exadel.com//wp-admin/post.php?post=198207&amp;action=edit","edit")</f>
        <v>edit</v>
      </c>
      <c r="C178" t="s">
        <v>10</v>
      </c>
      <c r="D178" s="3">
        <v>44013</v>
      </c>
      <c r="E178" s="3" t="str">
        <f t="shared" si="5"/>
        <v>20-07</v>
      </c>
      <c r="F178" s="3" t="str">
        <f t="shared" si="4"/>
        <v>20</v>
      </c>
      <c r="G178" t="s">
        <v>648</v>
      </c>
      <c r="I178" t="s">
        <v>649</v>
      </c>
      <c r="J178" t="s">
        <v>42</v>
      </c>
      <c r="K178" t="s">
        <v>650</v>
      </c>
      <c r="L178" t="s">
        <v>651</v>
      </c>
    </row>
    <row r="179" spans="1:12" x14ac:dyDescent="0.25">
      <c r="A179" s="2" t="str">
        <f>HYPERLINK("https://exadel.com/news/exadel-employees-launched-a-grassroots-covid-19-fundraiser-in-belarus/","Exadel Employees Launched a Grassroots COVID-19 Fundraiser in Belarus")</f>
        <v>Exadel Employees Launched a Grassroots COVID-19 Fundraiser in Belarus</v>
      </c>
      <c r="B179" s="2" t="str">
        <f>HYPERLINK("https://exadel.com//wp-admin/post.php?post=198786&amp;action=edit","edit")</f>
        <v>edit</v>
      </c>
      <c r="C179" t="s">
        <v>10</v>
      </c>
      <c r="D179" s="3">
        <v>44013</v>
      </c>
      <c r="E179" s="3" t="str">
        <f t="shared" si="5"/>
        <v>20-07</v>
      </c>
      <c r="F179" s="3" t="str">
        <f t="shared" si="4"/>
        <v>20</v>
      </c>
      <c r="G179" t="s">
        <v>652</v>
      </c>
      <c r="I179" t="s">
        <v>653</v>
      </c>
      <c r="J179" t="s">
        <v>13</v>
      </c>
      <c r="K179" t="s">
        <v>654</v>
      </c>
      <c r="L179" t="s">
        <v>655</v>
      </c>
    </row>
    <row r="180" spans="1:12" x14ac:dyDescent="0.25">
      <c r="A180" s="2" t="str">
        <f>HYPERLINK("https://exadel.com/news/aem-techies-take-note-we-built-exadel-authoring-kit-for-you/","AEM Techies Take Note: We Built Exadel Authoring Kit for You")</f>
        <v>AEM Techies Take Note: We Built Exadel Authoring Kit for You</v>
      </c>
      <c r="B180" s="2" t="str">
        <f>HYPERLINK("https://exadel.com//wp-admin/post.php?post=197917&amp;action=edit","edit")</f>
        <v>edit</v>
      </c>
      <c r="C180" t="s">
        <v>22</v>
      </c>
      <c r="D180" s="3">
        <v>44004</v>
      </c>
      <c r="E180" s="3" t="str">
        <f t="shared" si="5"/>
        <v>20-06</v>
      </c>
      <c r="F180" s="3" t="str">
        <f t="shared" si="4"/>
        <v>20</v>
      </c>
      <c r="G180" t="s">
        <v>656</v>
      </c>
      <c r="I180" t="s">
        <v>657</v>
      </c>
      <c r="J180" t="s">
        <v>135</v>
      </c>
      <c r="K180" t="s">
        <v>594</v>
      </c>
      <c r="L180" t="s">
        <v>658</v>
      </c>
    </row>
    <row r="181" spans="1:12" x14ac:dyDescent="0.25">
      <c r="A181" s="2" t="str">
        <f>HYPERLINK("https://exadel.com/news/devsecops-best-practices-and-business-value/","DevSecOps Best Practices and Business Value")</f>
        <v>DevSecOps Best Practices and Business Value</v>
      </c>
      <c r="B181" s="2" t="str">
        <f>HYPERLINK("https://exadel.com//wp-admin/post.php?post=197787&amp;action=edit","edit")</f>
        <v>edit</v>
      </c>
      <c r="C181" t="s">
        <v>511</v>
      </c>
      <c r="D181" s="3">
        <v>43991</v>
      </c>
      <c r="E181" s="3" t="str">
        <f t="shared" si="5"/>
        <v>20-06</v>
      </c>
      <c r="F181" s="3" t="str">
        <f t="shared" si="4"/>
        <v>20</v>
      </c>
      <c r="G181" t="s">
        <v>659</v>
      </c>
      <c r="I181" t="s">
        <v>660</v>
      </c>
      <c r="J181" t="s">
        <v>19</v>
      </c>
      <c r="K181" t="s">
        <v>661</v>
      </c>
      <c r="L181" t="s">
        <v>662</v>
      </c>
    </row>
    <row r="182" spans="1:12" x14ac:dyDescent="0.25">
      <c r="A182" s="2" t="str">
        <f>HYPERLINK("https://exadel.com/news/appery-blog-new-appery-io-subscription-plans-time-to-plan-a-new-app/","Appery Blog: New Appery.io Subscription Plans — Time To Plan A New App!")</f>
        <v>Appery Blog: New Appery.io Subscription Plans — Time To Plan A New App!</v>
      </c>
      <c r="B182" s="2" t="str">
        <f>HYPERLINK("https://exadel.com//wp-admin/post.php?post=197792&amp;action=edit","edit")</f>
        <v>edit</v>
      </c>
      <c r="C182" t="s">
        <v>10</v>
      </c>
      <c r="D182" s="3">
        <v>43991</v>
      </c>
      <c r="E182" s="3" t="str">
        <f t="shared" si="5"/>
        <v>20-06</v>
      </c>
      <c r="F182" s="3" t="str">
        <f t="shared" si="4"/>
        <v>20</v>
      </c>
      <c r="G182" t="s">
        <v>663</v>
      </c>
      <c r="I182" t="s">
        <v>664</v>
      </c>
      <c r="J182" t="s">
        <v>13</v>
      </c>
      <c r="K182" t="s">
        <v>582</v>
      </c>
      <c r="L182" t="s">
        <v>665</v>
      </c>
    </row>
    <row r="183" spans="1:12" x14ac:dyDescent="0.25">
      <c r="A183" s="2" t="str">
        <f>HYPERLINK("https://exadel.com/news/exadel-developers-take-on-covid-19-challenges-with-employee-led-hackathon/","Exadel Developers Take on COVID-19 Challenges with Employee-Led Hackathon")</f>
        <v>Exadel Developers Take on COVID-19 Challenges with Employee-Led Hackathon</v>
      </c>
      <c r="B183" s="2" t="str">
        <f>HYPERLINK("https://exadel.com//wp-admin/post.php?post=197776&amp;action=edit","edit")</f>
        <v>edit</v>
      </c>
      <c r="C183" t="s">
        <v>10</v>
      </c>
      <c r="D183" s="3">
        <v>43990</v>
      </c>
      <c r="E183" s="3" t="str">
        <f t="shared" si="5"/>
        <v>20-06</v>
      </c>
      <c r="F183" s="3" t="str">
        <f t="shared" si="4"/>
        <v>20</v>
      </c>
      <c r="G183" t="s">
        <v>666</v>
      </c>
      <c r="I183" t="s">
        <v>666</v>
      </c>
      <c r="J183" t="s">
        <v>13</v>
      </c>
      <c r="K183" t="s">
        <v>667</v>
      </c>
      <c r="L183" t="s">
        <v>668</v>
      </c>
    </row>
    <row r="184" spans="1:12" x14ac:dyDescent="0.25">
      <c r="A184" s="2" t="str">
        <f>HYPERLINK("https://exadel.com/news/helping-the-fitness-industry-during-covid-19/","Helping the Fitness Industry During COVID-19")</f>
        <v>Helping the Fitness Industry During COVID-19</v>
      </c>
      <c r="B184" s="2" t="str">
        <f>HYPERLINK("https://exadel.com//wp-admin/post.php?post=197632&amp;action=edit","edit")</f>
        <v>edit</v>
      </c>
      <c r="C184" t="s">
        <v>10</v>
      </c>
      <c r="D184" s="3">
        <v>43980</v>
      </c>
      <c r="E184" s="3" t="str">
        <f t="shared" si="5"/>
        <v>20-05</v>
      </c>
      <c r="F184" s="3" t="str">
        <f t="shared" si="4"/>
        <v>20</v>
      </c>
      <c r="G184" t="s">
        <v>669</v>
      </c>
      <c r="I184" t="s">
        <v>670</v>
      </c>
      <c r="J184" t="s">
        <v>42</v>
      </c>
      <c r="K184" t="s">
        <v>671</v>
      </c>
      <c r="L184" t="s">
        <v>672</v>
      </c>
    </row>
    <row r="185" spans="1:12" x14ac:dyDescent="0.25">
      <c r="A185" s="2" t="str">
        <f>HYPERLINK("https://exadel.com/news/how-positive-behavioral-metrics-can-boost-your-software-team/","How Positive Behavioral Metrics Can Boost Your Software Team")</f>
        <v>How Positive Behavioral Metrics Can Boost Your Software Team</v>
      </c>
      <c r="B185" s="2" t="str">
        <f>HYPERLINK("https://exadel.com//wp-admin/post.php?post=197574&amp;action=edit","edit")</f>
        <v>edit</v>
      </c>
      <c r="C185" t="s">
        <v>673</v>
      </c>
      <c r="D185" s="3">
        <v>43979</v>
      </c>
      <c r="E185" s="3" t="str">
        <f t="shared" si="5"/>
        <v>20-05</v>
      </c>
      <c r="F185" s="3" t="str">
        <f t="shared" si="4"/>
        <v>20</v>
      </c>
      <c r="G185" t="s">
        <v>674</v>
      </c>
      <c r="I185" t="s">
        <v>674</v>
      </c>
      <c r="J185" t="s">
        <v>42</v>
      </c>
      <c r="K185" t="s">
        <v>597</v>
      </c>
      <c r="L185" t="s">
        <v>675</v>
      </c>
    </row>
    <row r="186" spans="1:12" x14ac:dyDescent="0.25">
      <c r="A186" s="2" t="str">
        <f>HYPERLINK("https://exadel.com/news/exadel-announces-winners-of-appery-io-virtual-hackathon/","Exadel Announces Winners of Appery.io Virtual Hackathon")</f>
        <v>Exadel Announces Winners of Appery.io Virtual Hackathon</v>
      </c>
      <c r="B186" s="2" t="str">
        <f>HYPERLINK("https://exadel.com//wp-admin/post.php?post=197530&amp;action=edit","edit")</f>
        <v>edit</v>
      </c>
      <c r="C186" t="s">
        <v>10</v>
      </c>
      <c r="D186" s="3">
        <v>43973</v>
      </c>
      <c r="E186" s="3" t="str">
        <f t="shared" si="5"/>
        <v>20-05</v>
      </c>
      <c r="F186" s="3" t="str">
        <f t="shared" si="4"/>
        <v>20</v>
      </c>
      <c r="G186" t="s">
        <v>676</v>
      </c>
      <c r="I186" t="s">
        <v>676</v>
      </c>
      <c r="J186" t="s">
        <v>13</v>
      </c>
      <c r="K186" t="s">
        <v>667</v>
      </c>
      <c r="L186" t="s">
        <v>677</v>
      </c>
    </row>
    <row r="187" spans="1:12" x14ac:dyDescent="0.25">
      <c r="A187" s="2" t="str">
        <f>HYPERLINK("https://exadel.com/news/whats-powering-digital-transformation/","What's Powering Digital Transformation?")</f>
        <v>What's Powering Digital Transformation?</v>
      </c>
      <c r="B187" s="2" t="str">
        <f>HYPERLINK("https://exadel.com//wp-admin/post.php?post=197231&amp;action=edit","edit")</f>
        <v>edit</v>
      </c>
      <c r="C187" t="s">
        <v>104</v>
      </c>
      <c r="D187" s="3">
        <v>43963</v>
      </c>
      <c r="E187" s="3" t="str">
        <f t="shared" si="5"/>
        <v>20-05</v>
      </c>
      <c r="F187" s="3" t="str">
        <f t="shared" si="4"/>
        <v>20</v>
      </c>
      <c r="G187" t="s">
        <v>678</v>
      </c>
      <c r="I187" t="s">
        <v>678</v>
      </c>
      <c r="J187" t="s">
        <v>42</v>
      </c>
      <c r="K187" t="s">
        <v>443</v>
      </c>
      <c r="L187" t="s">
        <v>679</v>
      </c>
    </row>
    <row r="188" spans="1:12" x14ac:dyDescent="0.25">
      <c r="A188" s="2" t="str">
        <f>HYPERLINK("https://exadel.com/news/data-driven-software-engineering-how-to-avoid-common-problems/","Data-driven Software Engineering: How to Avoid Common Problems")</f>
        <v>Data-driven Software Engineering: How to Avoid Common Problems</v>
      </c>
      <c r="B188" s="2" t="str">
        <f>HYPERLINK("https://exadel.com//wp-admin/post.php?post=197223&amp;action=edit","edit")</f>
        <v>edit</v>
      </c>
      <c r="C188" t="s">
        <v>673</v>
      </c>
      <c r="D188" s="3">
        <v>43956</v>
      </c>
      <c r="E188" s="3" t="str">
        <f t="shared" si="5"/>
        <v>20-05</v>
      </c>
      <c r="F188" s="3" t="str">
        <f t="shared" si="4"/>
        <v>20</v>
      </c>
      <c r="G188" t="s">
        <v>680</v>
      </c>
      <c r="I188" t="s">
        <v>680</v>
      </c>
      <c r="J188" t="s">
        <v>42</v>
      </c>
      <c r="K188" t="s">
        <v>646</v>
      </c>
      <c r="L188" t="s">
        <v>681</v>
      </c>
    </row>
    <row r="189" spans="1:12" x14ac:dyDescent="0.25">
      <c r="A189" s="2" t="str">
        <f>HYPERLINK("https://exadel.com/news/helping-the-retail-industry-recover-during-covid-19/","Helping the Retail Industry Recover during COVID-19")</f>
        <v>Helping the Retail Industry Recover during COVID-19</v>
      </c>
      <c r="B189" s="2" t="str">
        <f>HYPERLINK("https://exadel.com//wp-admin/post.php?post=196747&amp;action=edit","edit")</f>
        <v>edit</v>
      </c>
      <c r="C189" t="s">
        <v>10</v>
      </c>
      <c r="D189" s="3">
        <v>43949</v>
      </c>
      <c r="E189" s="3" t="str">
        <f t="shared" si="5"/>
        <v>20-04</v>
      </c>
      <c r="F189" s="3" t="str">
        <f t="shared" si="4"/>
        <v>20</v>
      </c>
      <c r="G189" t="s">
        <v>682</v>
      </c>
      <c r="I189" t="s">
        <v>683</v>
      </c>
      <c r="J189" t="s">
        <v>42</v>
      </c>
      <c r="K189" t="s">
        <v>684</v>
      </c>
      <c r="L189" t="s">
        <v>685</v>
      </c>
    </row>
    <row r="190" spans="1:12" x14ac:dyDescent="0.25">
      <c r="A190" s="2" t="str">
        <f>HYPERLINK("https://exadel.com/news/global-developer-community-unites-for-appery-io-covid-19-hackathon/","Global Developer Community Unites for Appery.io COVID-19 Hackathon")</f>
        <v>Global Developer Community Unites for Appery.io COVID-19 Hackathon</v>
      </c>
      <c r="B190" s="2" t="str">
        <f>HYPERLINK("https://exadel.com//wp-admin/post.php?post=196743&amp;action=edit","edit")</f>
        <v>edit</v>
      </c>
      <c r="C190" t="s">
        <v>10</v>
      </c>
      <c r="D190" s="3">
        <v>43943</v>
      </c>
      <c r="E190" s="3" t="str">
        <f t="shared" si="5"/>
        <v>20-04</v>
      </c>
      <c r="F190" s="3" t="str">
        <f t="shared" si="4"/>
        <v>20</v>
      </c>
      <c r="G190" t="s">
        <v>686</v>
      </c>
      <c r="I190" t="s">
        <v>687</v>
      </c>
      <c r="J190" t="s">
        <v>688</v>
      </c>
      <c r="K190" t="s">
        <v>667</v>
      </c>
      <c r="L190" t="s">
        <v>689</v>
      </c>
    </row>
    <row r="191" spans="1:12" x14ac:dyDescent="0.25">
      <c r="A191" s="2" t="str">
        <f>HYPERLINK("https://exadel.com/news/helping-the-real-estate-industry-recover-during-covid-19/","Helping the Real Estate Industry Recover during COVID-19")</f>
        <v>Helping the Real Estate Industry Recover during COVID-19</v>
      </c>
      <c r="B191" s="2" t="str">
        <f>HYPERLINK("https://exadel.com//wp-admin/post.php?post=196738&amp;action=edit","edit")</f>
        <v>edit</v>
      </c>
      <c r="C191" t="s">
        <v>673</v>
      </c>
      <c r="D191" s="3">
        <v>43942</v>
      </c>
      <c r="E191" s="3" t="str">
        <f t="shared" si="5"/>
        <v>20-04</v>
      </c>
      <c r="F191" s="3" t="str">
        <f t="shared" si="4"/>
        <v>20</v>
      </c>
      <c r="G191" t="s">
        <v>690</v>
      </c>
      <c r="I191" t="s">
        <v>690</v>
      </c>
      <c r="J191" t="s">
        <v>42</v>
      </c>
      <c r="K191" t="s">
        <v>684</v>
      </c>
      <c r="L191" t="s">
        <v>691</v>
      </c>
    </row>
    <row r="192" spans="1:12" x14ac:dyDescent="0.25">
      <c r="A192" s="2" t="str">
        <f>HYPERLINK("https://exadel.com/news/aem-experience-fragments-templates/","AEM Experience Fragments: Templates")</f>
        <v>AEM Experience Fragments: Templates</v>
      </c>
      <c r="B192" s="2" t="str">
        <f>HYPERLINK("https://exadel.com//wp-admin/post.php?post=196735&amp;action=edit","edit")</f>
        <v>edit</v>
      </c>
      <c r="C192" t="s">
        <v>22</v>
      </c>
      <c r="D192" s="3">
        <v>43938</v>
      </c>
      <c r="E192" s="3" t="str">
        <f t="shared" si="5"/>
        <v>20-04</v>
      </c>
      <c r="F192" s="3" t="str">
        <f t="shared" si="4"/>
        <v>20</v>
      </c>
      <c r="G192" t="s">
        <v>692</v>
      </c>
      <c r="I192" t="s">
        <v>693</v>
      </c>
      <c r="J192" t="s">
        <v>19</v>
      </c>
      <c r="K192" t="s">
        <v>419</v>
      </c>
      <c r="L192" t="s">
        <v>694</v>
      </c>
    </row>
    <row r="193" spans="1:12" x14ac:dyDescent="0.25">
      <c r="A193" s="2" t="str">
        <f>HYPERLINK("https://exadel.com/news/secrets-of-successful-remote-or-dispersed-it-teams/","Secrets of Successful Remote or Dispersed IT Teams")</f>
        <v>Secrets of Successful Remote or Dispersed IT Teams</v>
      </c>
      <c r="B193" s="2" t="str">
        <f>HYPERLINK("https://exadel.com//wp-admin/post.php?post=196401&amp;action=edit","edit")</f>
        <v>edit</v>
      </c>
      <c r="C193" t="s">
        <v>673</v>
      </c>
      <c r="D193" s="3">
        <v>43931</v>
      </c>
      <c r="E193" s="3" t="str">
        <f t="shared" si="5"/>
        <v>20-04</v>
      </c>
      <c r="F193" s="3" t="str">
        <f t="shared" si="4"/>
        <v>20</v>
      </c>
      <c r="G193" t="s">
        <v>695</v>
      </c>
      <c r="I193" t="s">
        <v>695</v>
      </c>
      <c r="J193" t="s">
        <v>107</v>
      </c>
      <c r="K193" t="s">
        <v>696</v>
      </c>
      <c r="L193" t="s">
        <v>697</v>
      </c>
    </row>
    <row r="194" spans="1:12" x14ac:dyDescent="0.25">
      <c r="A194" s="2" t="str">
        <f>HYPERLINK("https://exadel.com/news/aem-tip-cryptosupport-key-sharing-and-troubleshooting/","AEM Tip: CryptoSupport Key Sharing and Troubleshooting")</f>
        <v>AEM Tip: CryptoSupport Key Sharing and Troubleshooting</v>
      </c>
      <c r="B194" s="2" t="str">
        <f>HYPERLINK("https://exadel.com//wp-admin/post.php?post=196390&amp;action=edit","edit")</f>
        <v>edit</v>
      </c>
      <c r="C194" t="s">
        <v>22</v>
      </c>
      <c r="D194" s="3">
        <v>43928</v>
      </c>
      <c r="E194" s="3" t="str">
        <f t="shared" si="5"/>
        <v>20-04</v>
      </c>
      <c r="F194" s="3" t="str">
        <f t="shared" si="4"/>
        <v>20</v>
      </c>
      <c r="G194" t="s">
        <v>698</v>
      </c>
      <c r="I194" t="s">
        <v>698</v>
      </c>
      <c r="J194" t="s">
        <v>135</v>
      </c>
      <c r="K194" t="s">
        <v>699</v>
      </c>
      <c r="L194" t="s">
        <v>700</v>
      </c>
    </row>
    <row r="195" spans="1:12" x14ac:dyDescent="0.25">
      <c r="A195" s="2" t="str">
        <f>HYPERLINK("https://exadel.com/news/exadel-sponsored-stem-lab-opens-in-vileyka/","Exadel-sponsored STEM Lab Opens in Vileyka")</f>
        <v>Exadel-sponsored STEM Lab Opens in Vileyka</v>
      </c>
      <c r="B195" s="2" t="str">
        <f>HYPERLINK("https://exadel.com//wp-admin/post.php?post=196380&amp;action=edit","edit")</f>
        <v>edit</v>
      </c>
      <c r="C195" t="s">
        <v>10</v>
      </c>
      <c r="D195" s="3">
        <v>43927</v>
      </c>
      <c r="E195" s="3" t="str">
        <f t="shared" si="5"/>
        <v>20-04</v>
      </c>
      <c r="F195" s="3" t="str">
        <f t="shared" ref="F195:F258" si="6">TEXT(D195,"YY")</f>
        <v>20</v>
      </c>
      <c r="G195" t="s">
        <v>701</v>
      </c>
      <c r="I195" t="s">
        <v>701</v>
      </c>
      <c r="J195" t="s">
        <v>13</v>
      </c>
      <c r="K195" t="s">
        <v>702</v>
      </c>
      <c r="L195" t="s">
        <v>703</v>
      </c>
    </row>
    <row r="196" spans="1:12" x14ac:dyDescent="0.25">
      <c r="A196" s="2" t="str">
        <f>HYPERLINK("https://exadel.com/news/building-resilient-distributed-software-development-teams/","Building Resilient Distributed Software Development Teams")</f>
        <v>Building Resilient Distributed Software Development Teams</v>
      </c>
      <c r="B196" s="2" t="str">
        <f>HYPERLINK("https://exadel.com//wp-admin/post.php?post=196387&amp;action=edit","edit")</f>
        <v>edit</v>
      </c>
      <c r="C196" t="s">
        <v>673</v>
      </c>
      <c r="D196" s="3">
        <v>43927</v>
      </c>
      <c r="E196" s="3" t="str">
        <f t="shared" ref="E196:E259" si="7">TEXT(D196,"YY-MM")</f>
        <v>20-04</v>
      </c>
      <c r="F196" s="3" t="str">
        <f t="shared" si="6"/>
        <v>20</v>
      </c>
      <c r="G196" t="s">
        <v>704</v>
      </c>
      <c r="I196" t="s">
        <v>704</v>
      </c>
      <c r="J196" t="s">
        <v>42</v>
      </c>
      <c r="K196" t="s">
        <v>597</v>
      </c>
      <c r="L196" t="s">
        <v>705</v>
      </c>
    </row>
    <row r="197" spans="1:12" x14ac:dyDescent="0.25">
      <c r="A197" s="2" t="str">
        <f>HYPERLINK("https://exadel.com/news/exadel-responds-to-covid-19-a-message-from-our-ceo/","Exadel Responds to COVID-19: A Message from Our CEO")</f>
        <v>Exadel Responds to COVID-19: A Message from Our CEO</v>
      </c>
      <c r="B197" s="2" t="str">
        <f>HYPERLINK("https://exadel.com//wp-admin/post.php?post=195801&amp;action=edit","edit")</f>
        <v>edit</v>
      </c>
      <c r="C197" t="s">
        <v>10</v>
      </c>
      <c r="D197" s="3">
        <v>43909</v>
      </c>
      <c r="E197" s="3" t="str">
        <f t="shared" si="7"/>
        <v>20-03</v>
      </c>
      <c r="F197" s="3" t="str">
        <f t="shared" si="6"/>
        <v>20</v>
      </c>
      <c r="G197" t="s">
        <v>706</v>
      </c>
      <c r="I197" t="s">
        <v>706</v>
      </c>
      <c r="J197" t="s">
        <v>13</v>
      </c>
      <c r="K197" t="s">
        <v>707</v>
      </c>
      <c r="L197" t="s">
        <v>708</v>
      </c>
    </row>
    <row r="198" spans="1:12" x14ac:dyDescent="0.25">
      <c r="A198" s="2" t="str">
        <f>HYPERLINK("https://exadel.com/news/what-is-the-roi-of-a-cloud-transformation/","What Is the ROI of a Cloud Transformation?")</f>
        <v>What Is the ROI of a Cloud Transformation?</v>
      </c>
      <c r="B198" s="2" t="str">
        <f>HYPERLINK("https://exadel.com//wp-admin/post.php?post=195789&amp;action=edit","edit")</f>
        <v>edit</v>
      </c>
      <c r="C198" t="s">
        <v>10</v>
      </c>
      <c r="D198" s="3">
        <v>43908</v>
      </c>
      <c r="E198" s="3" t="str">
        <f t="shared" si="7"/>
        <v>20-03</v>
      </c>
      <c r="F198" s="3" t="str">
        <f t="shared" si="6"/>
        <v>20</v>
      </c>
      <c r="G198" t="s">
        <v>709</v>
      </c>
      <c r="I198" t="s">
        <v>710</v>
      </c>
      <c r="J198" t="s">
        <v>42</v>
      </c>
      <c r="K198" t="s">
        <v>711</v>
      </c>
      <c r="L198" t="s">
        <v>712</v>
      </c>
    </row>
    <row r="199" spans="1:12" x14ac:dyDescent="0.25">
      <c r="A199" s="2" t="str">
        <f>HYPERLINK("https://exadel.com/news/our-devops-toolbox-the-consul-interview/","Our DevOps Toolbox: The Consul Tool")</f>
        <v>Our DevOps Toolbox: The Consul Tool</v>
      </c>
      <c r="B199" s="2" t="str">
        <f>HYPERLINK("https://exadel.com//wp-admin/post.php?post=195783&amp;action=edit","edit")</f>
        <v>edit</v>
      </c>
      <c r="C199" t="s">
        <v>511</v>
      </c>
      <c r="D199" s="3">
        <v>43900</v>
      </c>
      <c r="E199" s="3" t="str">
        <f t="shared" si="7"/>
        <v>20-03</v>
      </c>
      <c r="F199" s="3" t="str">
        <f t="shared" si="6"/>
        <v>20</v>
      </c>
      <c r="G199" t="s">
        <v>713</v>
      </c>
      <c r="I199" t="s">
        <v>714</v>
      </c>
      <c r="J199" t="s">
        <v>19</v>
      </c>
      <c r="K199" t="s">
        <v>715</v>
      </c>
      <c r="L199" t="s">
        <v>716</v>
      </c>
    </row>
    <row r="200" spans="1:12" x14ac:dyDescent="0.25">
      <c r="A200" s="2" t="str">
        <f>HYPERLINK("https://exadel.com/news/product-world-2020-reflections-from-jonathan-fries/","Product World 2020: Reflections from Jonathan Fries")</f>
        <v>Product World 2020: Reflections from Jonathan Fries</v>
      </c>
      <c r="B200" s="2" t="str">
        <f>HYPERLINK("https://exadel.com//wp-admin/post.php?post=195772&amp;action=edit","edit")</f>
        <v>edit</v>
      </c>
      <c r="C200" t="s">
        <v>717</v>
      </c>
      <c r="D200" s="3">
        <v>43894</v>
      </c>
      <c r="E200" s="3" t="str">
        <f t="shared" si="7"/>
        <v>20-03</v>
      </c>
      <c r="F200" s="3" t="str">
        <f t="shared" si="6"/>
        <v>20</v>
      </c>
      <c r="G200" t="s">
        <v>718</v>
      </c>
      <c r="I200" t="s">
        <v>718</v>
      </c>
      <c r="J200" t="s">
        <v>688</v>
      </c>
      <c r="K200" t="s">
        <v>711</v>
      </c>
      <c r="L200" t="s">
        <v>719</v>
      </c>
    </row>
    <row r="201" spans="1:12" x14ac:dyDescent="0.25">
      <c r="A201" s="2" t="str">
        <f>HYPERLINK("https://exadel.com/news/hackathon-time-in-minsk/","Hackathon Time in Minsk")</f>
        <v>Hackathon Time in Minsk</v>
      </c>
      <c r="B201" s="2" t="str">
        <f>HYPERLINK("https://exadel.com//wp-admin/post.php?post=195756&amp;action=edit","edit")</f>
        <v>edit</v>
      </c>
      <c r="C201" t="s">
        <v>22</v>
      </c>
      <c r="D201" s="3">
        <v>43872</v>
      </c>
      <c r="E201" s="3" t="str">
        <f t="shared" si="7"/>
        <v>20-02</v>
      </c>
      <c r="F201" s="3" t="str">
        <f t="shared" si="6"/>
        <v>20</v>
      </c>
      <c r="G201" t="s">
        <v>720</v>
      </c>
      <c r="I201" t="s">
        <v>720</v>
      </c>
      <c r="J201" t="s">
        <v>688</v>
      </c>
      <c r="K201" t="s">
        <v>721</v>
      </c>
      <c r="L201" t="s">
        <v>722</v>
      </c>
    </row>
    <row r="202" spans="1:12" x14ac:dyDescent="0.25">
      <c r="A202" s="2" t="str">
        <f>HYPERLINK("https://exadel.com/news/exadels-jonathan-fries-to-speak-at-productworld-2020/","Exadel’s Jonathan Fries to Speak at ProductWorld 2020")</f>
        <v>Exadel’s Jonathan Fries to Speak at ProductWorld 2020</v>
      </c>
      <c r="B202" s="2" t="str">
        <f>HYPERLINK("https://exadel.com//wp-admin/post.php?post=195750&amp;action=edit","edit")</f>
        <v>edit</v>
      </c>
      <c r="C202" t="s">
        <v>717</v>
      </c>
      <c r="D202" s="3">
        <v>43868</v>
      </c>
      <c r="E202" s="3" t="str">
        <f t="shared" si="7"/>
        <v>20-02</v>
      </c>
      <c r="F202" s="3" t="str">
        <f t="shared" si="6"/>
        <v>20</v>
      </c>
      <c r="G202" t="s">
        <v>723</v>
      </c>
      <c r="I202" t="s">
        <v>723</v>
      </c>
      <c r="J202" t="s">
        <v>688</v>
      </c>
      <c r="K202" t="s">
        <v>711</v>
      </c>
      <c r="L202" t="s">
        <v>724</v>
      </c>
    </row>
    <row r="203" spans="1:12" x14ac:dyDescent="0.25">
      <c r="A203" s="2" t="str">
        <f>HYPERLINK("https://exadel.com/news/aem-tip-junit-aemcontext-integration-with-an-aem-repository/","AEM Tip: JUnit AemContext Integration with an AEM Repository")</f>
        <v>AEM Tip: JUnit AemContext Integration with an AEM Repository</v>
      </c>
      <c r="B203" s="2" t="str">
        <f>HYPERLINK("https://exadel.com//wp-admin/post.php?post=193708&amp;action=edit","edit")</f>
        <v>edit</v>
      </c>
      <c r="C203" t="s">
        <v>22</v>
      </c>
      <c r="D203" s="3">
        <v>43834</v>
      </c>
      <c r="E203" s="3" t="str">
        <f t="shared" si="7"/>
        <v>20-01</v>
      </c>
      <c r="F203" s="3" t="str">
        <f t="shared" si="6"/>
        <v>20</v>
      </c>
      <c r="G203" t="s">
        <v>725</v>
      </c>
      <c r="I203" t="s">
        <v>726</v>
      </c>
      <c r="J203" t="s">
        <v>135</v>
      </c>
      <c r="K203" t="s">
        <v>727</v>
      </c>
      <c r="L203" t="s">
        <v>728</v>
      </c>
    </row>
    <row r="204" spans="1:12" x14ac:dyDescent="0.25">
      <c r="A204" s="2" t="str">
        <f>HYPERLINK("https://exadel.com/news/our-devops-toolbox-consul/","Our DevOps Toolbox: How Consul Works")</f>
        <v>Our DevOps Toolbox: How Consul Works</v>
      </c>
      <c r="B204" s="2" t="str">
        <f>HYPERLINK("https://exadel.com//wp-admin/post.php?post=193707&amp;action=edit","edit")</f>
        <v>edit</v>
      </c>
      <c r="C204" t="s">
        <v>511</v>
      </c>
      <c r="D204" s="3">
        <v>43819</v>
      </c>
      <c r="E204" s="3" t="str">
        <f t="shared" si="7"/>
        <v>19-12</v>
      </c>
      <c r="F204" s="3" t="str">
        <f t="shared" si="6"/>
        <v>19</v>
      </c>
      <c r="G204" t="s">
        <v>729</v>
      </c>
      <c r="I204" t="s">
        <v>730</v>
      </c>
      <c r="J204" t="s">
        <v>19</v>
      </c>
      <c r="K204" t="s">
        <v>731</v>
      </c>
      <c r="L204" t="s">
        <v>732</v>
      </c>
    </row>
    <row r="205" spans="1:12" x14ac:dyDescent="0.25">
      <c r="A205" s="2" t="str">
        <f>HYPERLINK("https://exadel.com/news/global-procurement-application-designing-a-catalog-module/","Global Procurement Application: Designing a Catalog Module")</f>
        <v>Global Procurement Application: Designing a Catalog Module</v>
      </c>
      <c r="B205" s="2" t="str">
        <f>HYPERLINK("https://exadel.com//wp-admin/post.php?post=193706&amp;action=edit","edit")</f>
        <v>edit</v>
      </c>
      <c r="C205" t="s">
        <v>733</v>
      </c>
      <c r="D205" s="3">
        <v>43816</v>
      </c>
      <c r="E205" s="3" t="str">
        <f t="shared" si="7"/>
        <v>19-12</v>
      </c>
      <c r="F205" s="3" t="str">
        <f t="shared" si="6"/>
        <v>19</v>
      </c>
      <c r="G205" t="s">
        <v>734</v>
      </c>
      <c r="I205" t="s">
        <v>734</v>
      </c>
      <c r="J205" t="s">
        <v>19</v>
      </c>
      <c r="K205" t="s">
        <v>735</v>
      </c>
      <c r="L205" t="s">
        <v>736</v>
      </c>
    </row>
    <row r="206" spans="1:12" x14ac:dyDescent="0.25">
      <c r="A206" s="2" t="str">
        <f>HYPERLINK("https://exadel.com/news/aem-tip-use-an-automated-test-framework/","AEM Tip: Use an Automated Test Framework")</f>
        <v>AEM Tip: Use an Automated Test Framework</v>
      </c>
      <c r="B206" s="2" t="str">
        <f>HYPERLINK("https://exadel.com//wp-admin/post.php?post=193705&amp;action=edit","edit")</f>
        <v>edit</v>
      </c>
      <c r="C206" t="s">
        <v>22</v>
      </c>
      <c r="D206" s="3">
        <v>43813</v>
      </c>
      <c r="E206" s="3" t="str">
        <f t="shared" si="7"/>
        <v>19-12</v>
      </c>
      <c r="F206" s="3" t="str">
        <f t="shared" si="6"/>
        <v>19</v>
      </c>
      <c r="G206" t="s">
        <v>737</v>
      </c>
      <c r="I206" t="s">
        <v>738</v>
      </c>
      <c r="J206" t="s">
        <v>135</v>
      </c>
      <c r="K206" t="s">
        <v>739</v>
      </c>
      <c r="L206" t="s">
        <v>740</v>
      </c>
    </row>
    <row r="207" spans="1:12" x14ac:dyDescent="0.25">
      <c r="A207" s="2" t="str">
        <f>HYPERLINK("https://exadel.com/news/a-year-of-achievement-for-appery-io-in-2019/","A Year of Achievement for Appery.io in 2019")</f>
        <v>A Year of Achievement for Appery.io in 2019</v>
      </c>
      <c r="B207" s="2" t="str">
        <f>HYPERLINK("https://exadel.com//wp-admin/post.php?post=193704&amp;action=edit","edit")</f>
        <v>edit</v>
      </c>
      <c r="C207" t="s">
        <v>10</v>
      </c>
      <c r="D207" s="3">
        <v>43810</v>
      </c>
      <c r="E207" s="3" t="str">
        <f t="shared" si="7"/>
        <v>19-12</v>
      </c>
      <c r="F207" s="3" t="str">
        <f t="shared" si="6"/>
        <v>19</v>
      </c>
      <c r="G207" t="s">
        <v>741</v>
      </c>
      <c r="I207" t="s">
        <v>741</v>
      </c>
      <c r="J207" t="s">
        <v>13</v>
      </c>
      <c r="K207" t="s">
        <v>742</v>
      </c>
      <c r="L207" t="s">
        <v>743</v>
      </c>
    </row>
    <row r="208" spans="1:12" x14ac:dyDescent="0.25">
      <c r="A208" s="2" t="str">
        <f>HYPERLINK("https://exadel.com/news/thats-a-wrap-2019-exadel-reflections-and-achievements/","That’s A Wrap! 2019 Exadel Reflections and Achievements")</f>
        <v>That’s A Wrap! 2019 Exadel Reflections and Achievements</v>
      </c>
      <c r="B208" s="2" t="str">
        <f>HYPERLINK("https://exadel.com//wp-admin/post.php?post=193703&amp;action=edit","edit")</f>
        <v>edit</v>
      </c>
      <c r="C208" t="s">
        <v>10</v>
      </c>
      <c r="D208" s="3">
        <v>43804</v>
      </c>
      <c r="E208" s="3" t="str">
        <f t="shared" si="7"/>
        <v>19-12</v>
      </c>
      <c r="F208" s="3" t="str">
        <f t="shared" si="6"/>
        <v>19</v>
      </c>
      <c r="G208" t="s">
        <v>744</v>
      </c>
      <c r="I208" t="s">
        <v>745</v>
      </c>
      <c r="J208" t="s">
        <v>13</v>
      </c>
      <c r="K208" t="s">
        <v>746</v>
      </c>
      <c r="L208" t="s">
        <v>747</v>
      </c>
    </row>
    <row r="209" spans="1:12" x14ac:dyDescent="0.25">
      <c r="A209" s="2" t="str">
        <f>HYPERLINK("https://exadel.com/news/our-devops-methodologies-the-continuous-integration-interview/","Our DevOps Methodologies: Importance of Continuous Integration")</f>
        <v>Our DevOps Methodologies: Importance of Continuous Integration</v>
      </c>
      <c r="B209" s="2" t="str">
        <f>HYPERLINK("https://exadel.com//wp-admin/post.php?post=193702&amp;action=edit","edit")</f>
        <v>edit</v>
      </c>
      <c r="C209" t="s">
        <v>511</v>
      </c>
      <c r="D209" s="3">
        <v>43796</v>
      </c>
      <c r="E209" s="3" t="str">
        <f t="shared" si="7"/>
        <v>19-11</v>
      </c>
      <c r="F209" s="3" t="str">
        <f t="shared" si="6"/>
        <v>19</v>
      </c>
      <c r="G209" t="s">
        <v>748</v>
      </c>
      <c r="I209" t="s">
        <v>749</v>
      </c>
      <c r="J209" t="s">
        <v>19</v>
      </c>
      <c r="K209" t="s">
        <v>750</v>
      </c>
      <c r="L209" t="s">
        <v>751</v>
      </c>
    </row>
    <row r="210" spans="1:12" x14ac:dyDescent="0.25">
      <c r="A210" s="2" t="str">
        <f>HYPERLINK("https://exadel.com/news/global-procurement-application-designing-an-inventory-module/","Global Procurement Application: Designing an Inventory Module")</f>
        <v>Global Procurement Application: Designing an Inventory Module</v>
      </c>
      <c r="B210" s="2" t="str">
        <f>HYPERLINK("https://exadel.com//wp-admin/post.php?post=193701&amp;action=edit","edit")</f>
        <v>edit</v>
      </c>
      <c r="C210" t="s">
        <v>752</v>
      </c>
      <c r="D210" s="3">
        <v>43795</v>
      </c>
      <c r="E210" s="3" t="str">
        <f t="shared" si="7"/>
        <v>19-11</v>
      </c>
      <c r="F210" s="3" t="str">
        <f t="shared" si="6"/>
        <v>19</v>
      </c>
      <c r="G210" t="s">
        <v>753</v>
      </c>
      <c r="I210" t="s">
        <v>753</v>
      </c>
      <c r="J210" t="s">
        <v>19</v>
      </c>
      <c r="K210" t="s">
        <v>735</v>
      </c>
      <c r="L210" t="s">
        <v>754</v>
      </c>
    </row>
    <row r="211" spans="1:12" x14ac:dyDescent="0.25">
      <c r="A211" s="2" t="str">
        <f>HYPERLINK("https://exadel.com/news/aem-experience-fragments-architecture/","AEM Experience Fragments: Architecture")</f>
        <v>AEM Experience Fragments: Architecture</v>
      </c>
      <c r="B211" s="2" t="str">
        <f>HYPERLINK("https://exadel.com//wp-admin/post.php?post=193700&amp;action=edit","edit")</f>
        <v>edit</v>
      </c>
      <c r="C211" t="s">
        <v>22</v>
      </c>
      <c r="D211" s="3">
        <v>43784</v>
      </c>
      <c r="E211" s="3" t="str">
        <f t="shared" si="7"/>
        <v>19-11</v>
      </c>
      <c r="F211" s="3" t="str">
        <f t="shared" si="6"/>
        <v>19</v>
      </c>
      <c r="G211" t="s">
        <v>755</v>
      </c>
      <c r="I211" t="s">
        <v>755</v>
      </c>
      <c r="J211" t="s">
        <v>19</v>
      </c>
      <c r="K211" t="s">
        <v>419</v>
      </c>
      <c r="L211" t="s">
        <v>756</v>
      </c>
    </row>
    <row r="212" spans="1:12" x14ac:dyDescent="0.25">
      <c r="A212" s="2" t="str">
        <f>HYPERLINK("https://exadel.com/news/our-devops-toolbox-kubernetes/","Our DevOps Toolbox: Kubernetes Benefits")</f>
        <v>Our DevOps Toolbox: Kubernetes Benefits</v>
      </c>
      <c r="B212" s="2" t="str">
        <f>HYPERLINK("https://exadel.com//wp-admin/post.php?post=193699&amp;action=edit","edit")</f>
        <v>edit</v>
      </c>
      <c r="C212" t="s">
        <v>511</v>
      </c>
      <c r="D212" s="3">
        <v>43766</v>
      </c>
      <c r="E212" s="3" t="str">
        <f t="shared" si="7"/>
        <v>19-10</v>
      </c>
      <c r="F212" s="3" t="str">
        <f t="shared" si="6"/>
        <v>19</v>
      </c>
      <c r="G212" t="s">
        <v>757</v>
      </c>
      <c r="I212" t="s">
        <v>758</v>
      </c>
      <c r="J212" t="s">
        <v>19</v>
      </c>
      <c r="K212" t="s">
        <v>759</v>
      </c>
      <c r="L212" t="s">
        <v>760</v>
      </c>
    </row>
    <row r="213" spans="1:12" x14ac:dyDescent="0.25">
      <c r="A213" s="2" t="str">
        <f>HYPERLINK("https://exadel.com/news/our-devops-methods-continuous-integration/","Our DevOps Methodologies: Benefits of Continuous Integration")</f>
        <v>Our DevOps Methodologies: Benefits of Continuous Integration</v>
      </c>
      <c r="B213" s="2" t="str">
        <f>HYPERLINK("https://exadel.com//wp-admin/post.php?post=193698&amp;action=edit","edit")</f>
        <v>edit</v>
      </c>
      <c r="C213" t="s">
        <v>511</v>
      </c>
      <c r="D213" s="3">
        <v>43760</v>
      </c>
      <c r="E213" s="3" t="str">
        <f t="shared" si="7"/>
        <v>19-10</v>
      </c>
      <c r="F213" s="3" t="str">
        <f t="shared" si="6"/>
        <v>19</v>
      </c>
      <c r="G213" t="s">
        <v>761</v>
      </c>
      <c r="I213" t="s">
        <v>762</v>
      </c>
      <c r="J213" t="s">
        <v>19</v>
      </c>
      <c r="K213" t="s">
        <v>763</v>
      </c>
      <c r="L213" t="s">
        <v>764</v>
      </c>
    </row>
    <row r="214" spans="1:12" x14ac:dyDescent="0.25">
      <c r="A214" s="2" t="str">
        <f>HYPERLINK("https://exadel.com/news/classic-to-touch-ui-migration-for-aem-page-properties/","Classic to Touch UI Migration for AEM: Page Properties")</f>
        <v>Classic to Touch UI Migration for AEM: Page Properties</v>
      </c>
      <c r="B214" s="2" t="str">
        <f>HYPERLINK("https://exadel.com//wp-admin/post.php?post=193696&amp;action=edit","edit")</f>
        <v>edit</v>
      </c>
      <c r="C214" t="s">
        <v>22</v>
      </c>
      <c r="D214" s="3">
        <v>43756</v>
      </c>
      <c r="E214" s="3" t="str">
        <f t="shared" si="7"/>
        <v>19-10</v>
      </c>
      <c r="F214" s="3" t="str">
        <f t="shared" si="6"/>
        <v>19</v>
      </c>
      <c r="G214" t="s">
        <v>765</v>
      </c>
      <c r="I214" t="s">
        <v>766</v>
      </c>
      <c r="J214" t="s">
        <v>19</v>
      </c>
      <c r="K214" t="s">
        <v>767</v>
      </c>
      <c r="L214" t="s">
        <v>768</v>
      </c>
    </row>
    <row r="215" spans="1:12" x14ac:dyDescent="0.25">
      <c r="A215" s="2" t="str">
        <f>HYPERLINK("https://exadel.com/news/classic-to-touch-ui-migration-for-aem-multifields/","Classic to Touch UI Migration for AEM: Multifields")</f>
        <v>Classic to Touch UI Migration for AEM: Multifields</v>
      </c>
      <c r="B215" s="2" t="str">
        <f>HYPERLINK("https://exadel.com//wp-admin/post.php?post=193697&amp;action=edit","edit")</f>
        <v>edit</v>
      </c>
      <c r="C215" t="s">
        <v>22</v>
      </c>
      <c r="D215" s="3">
        <v>43756</v>
      </c>
      <c r="E215" s="3" t="str">
        <f t="shared" si="7"/>
        <v>19-10</v>
      </c>
      <c r="F215" s="3" t="str">
        <f t="shared" si="6"/>
        <v>19</v>
      </c>
      <c r="G215" t="s">
        <v>769</v>
      </c>
      <c r="I215" t="s">
        <v>770</v>
      </c>
      <c r="J215" t="s">
        <v>19</v>
      </c>
      <c r="K215" t="s">
        <v>767</v>
      </c>
      <c r="L215" t="s">
        <v>771</v>
      </c>
    </row>
    <row r="216" spans="1:12" x14ac:dyDescent="0.25">
      <c r="A216" s="2" t="str">
        <f>HYPERLINK("https://exadel.com/news/classic-to-touch-ui-migration-for-aem-more-tips-from-experience/","Classic to Touch UI Migration for AEM: More Tips from Experience")</f>
        <v>Classic to Touch UI Migration for AEM: More Tips from Experience</v>
      </c>
      <c r="B216" s="2" t="str">
        <f>HYPERLINK("https://exadel.com//wp-admin/post.php?post=193695&amp;action=edit","edit")</f>
        <v>edit</v>
      </c>
      <c r="C216" t="s">
        <v>22</v>
      </c>
      <c r="D216" s="3">
        <v>43755</v>
      </c>
      <c r="E216" s="3" t="str">
        <f t="shared" si="7"/>
        <v>19-10</v>
      </c>
      <c r="F216" s="3" t="str">
        <f t="shared" si="6"/>
        <v>19</v>
      </c>
      <c r="G216" t="s">
        <v>772</v>
      </c>
      <c r="I216" t="s">
        <v>773</v>
      </c>
      <c r="J216" t="s">
        <v>19</v>
      </c>
      <c r="K216" t="s">
        <v>767</v>
      </c>
      <c r="L216" t="s">
        <v>774</v>
      </c>
    </row>
    <row r="217" spans="1:12" x14ac:dyDescent="0.25">
      <c r="A217" s="2" t="str">
        <f>HYPERLINK("https://exadel.com/news/agile-development-for-non-products/","Agile Development for ""Non-Products""")</f>
        <v>Agile Development for "Non-Products"</v>
      </c>
      <c r="B217" s="2" t="str">
        <f>HYPERLINK("https://exadel.com//wp-admin/post.php?post=193693&amp;action=edit","edit")</f>
        <v>edit</v>
      </c>
      <c r="C217" t="s">
        <v>673</v>
      </c>
      <c r="D217" s="3">
        <v>43750</v>
      </c>
      <c r="E217" s="3" t="str">
        <f t="shared" si="7"/>
        <v>19-10</v>
      </c>
      <c r="F217" s="3" t="str">
        <f t="shared" si="6"/>
        <v>19</v>
      </c>
      <c r="G217" t="s">
        <v>775</v>
      </c>
      <c r="I217" t="s">
        <v>775</v>
      </c>
      <c r="J217" t="s">
        <v>19</v>
      </c>
      <c r="K217" t="s">
        <v>393</v>
      </c>
      <c r="L217" t="s">
        <v>776</v>
      </c>
    </row>
    <row r="218" spans="1:12" x14ac:dyDescent="0.25">
      <c r="A218" s="2" t="str">
        <f>HYPERLINK("https://exadel.com/news/our-devops-toolbox-the-ansible-interview/","DevOps Automation Tools: Ansible")</f>
        <v>DevOps Automation Tools: Ansible</v>
      </c>
      <c r="B218" s="2" t="str">
        <f>HYPERLINK("https://exadel.com//wp-admin/post.php?post=193692&amp;action=edit","edit")</f>
        <v>edit</v>
      </c>
      <c r="C218" t="s">
        <v>511</v>
      </c>
      <c r="D218" s="3">
        <v>43749</v>
      </c>
      <c r="E218" s="3" t="str">
        <f t="shared" si="7"/>
        <v>19-10</v>
      </c>
      <c r="F218" s="3" t="str">
        <f t="shared" si="6"/>
        <v>19</v>
      </c>
      <c r="G218" t="s">
        <v>777</v>
      </c>
      <c r="I218" t="s">
        <v>778</v>
      </c>
      <c r="J218" t="s">
        <v>19</v>
      </c>
      <c r="K218" t="s">
        <v>779</v>
      </c>
      <c r="L218" t="s">
        <v>780</v>
      </c>
    </row>
    <row r="219" spans="1:12" x14ac:dyDescent="0.25">
      <c r="A219" s="2" t="str">
        <f>HYPERLINK("https://exadel.com/news/aem-experience-fragments-an-introduction/","AEM Experience Fragments: An Introduction")</f>
        <v>AEM Experience Fragments: An Introduction</v>
      </c>
      <c r="B219" s="2" t="str">
        <f>HYPERLINK("https://exadel.com//wp-admin/post.php?post=193690&amp;action=edit","edit")</f>
        <v>edit</v>
      </c>
      <c r="C219" t="s">
        <v>22</v>
      </c>
      <c r="D219" s="3">
        <v>43746</v>
      </c>
      <c r="E219" s="3" t="str">
        <f t="shared" si="7"/>
        <v>19-10</v>
      </c>
      <c r="F219" s="3" t="str">
        <f t="shared" si="6"/>
        <v>19</v>
      </c>
      <c r="G219" t="s">
        <v>781</v>
      </c>
      <c r="I219" t="s">
        <v>781</v>
      </c>
      <c r="J219" t="s">
        <v>19</v>
      </c>
      <c r="K219" t="s">
        <v>419</v>
      </c>
      <c r="L219" t="s">
        <v>782</v>
      </c>
    </row>
    <row r="220" spans="1:12" x14ac:dyDescent="0.25">
      <c r="A220" s="2" t="str">
        <f>HYPERLINK("https://exadel.com/news/getting-more-out-of-multi-cloud-for-the-enterprise/","Getting More out of Multi-Cloud for the Enterprise")</f>
        <v>Getting More out of Multi-Cloud for the Enterprise</v>
      </c>
      <c r="B220" s="2" t="str">
        <f>HYPERLINK("https://exadel.com//wp-admin/post.php?post=193691&amp;action=edit","edit")</f>
        <v>edit</v>
      </c>
      <c r="C220" t="s">
        <v>10</v>
      </c>
      <c r="D220" s="3">
        <v>43746</v>
      </c>
      <c r="E220" s="3" t="str">
        <f t="shared" si="7"/>
        <v>19-10</v>
      </c>
      <c r="F220" s="3" t="str">
        <f t="shared" si="6"/>
        <v>19</v>
      </c>
      <c r="G220" t="s">
        <v>783</v>
      </c>
      <c r="I220" t="s">
        <v>784</v>
      </c>
      <c r="J220" t="s">
        <v>19</v>
      </c>
      <c r="K220" t="s">
        <v>785</v>
      </c>
      <c r="L220" t="s">
        <v>786</v>
      </c>
    </row>
    <row r="221" spans="1:12" x14ac:dyDescent="0.25">
      <c r="A221" s="2" t="str">
        <f>HYPERLINK("https://exadel.com/news/artificial-intelligence-in-sales-how-smart-algorithms-help-businesses-become-more-efficient-and-profitable/","Artificial Intelligence in Sales and Marketing: How Smart Algorithms Help Businesses Become More Efficient and Profitable")</f>
        <v>Artificial Intelligence in Sales and Marketing: How Smart Algorithms Help Businesses Become More Efficient and Profitable</v>
      </c>
      <c r="B221" s="2" t="str">
        <f>HYPERLINK("https://exadel.com//wp-admin/post.php?post=199164&amp;action=edit","edit")</f>
        <v>edit</v>
      </c>
      <c r="C221" t="s">
        <v>104</v>
      </c>
      <c r="D221" s="3">
        <v>43742</v>
      </c>
      <c r="E221" s="3" t="str">
        <f t="shared" si="7"/>
        <v>19-10</v>
      </c>
      <c r="F221" s="3" t="str">
        <f t="shared" si="6"/>
        <v>19</v>
      </c>
      <c r="G221" t="s">
        <v>787</v>
      </c>
      <c r="I221" t="s">
        <v>788</v>
      </c>
      <c r="J221" t="s">
        <v>42</v>
      </c>
      <c r="K221" t="s">
        <v>789</v>
      </c>
      <c r="L221" t="s">
        <v>790</v>
      </c>
    </row>
    <row r="222" spans="1:12" x14ac:dyDescent="0.25">
      <c r="A222" s="2" t="str">
        <f>HYPERLINK("https://exadel.com/news/beyond-building-software-agile-as-an-organization-wide-initiative/","Beyond Building Software: Agile as an Organization-Wide Initiative")</f>
        <v>Beyond Building Software: Agile as an Organization-Wide Initiative</v>
      </c>
      <c r="B222" s="2" t="str">
        <f>HYPERLINK("https://exadel.com//wp-admin/post.php?post=193689&amp;action=edit","edit")</f>
        <v>edit</v>
      </c>
      <c r="C222" t="s">
        <v>673</v>
      </c>
      <c r="D222" s="3">
        <v>43739</v>
      </c>
      <c r="E222" s="3" t="str">
        <f t="shared" si="7"/>
        <v>19-10</v>
      </c>
      <c r="F222" s="3" t="str">
        <f t="shared" si="6"/>
        <v>19</v>
      </c>
      <c r="G222" t="s">
        <v>791</v>
      </c>
      <c r="I222" t="s">
        <v>791</v>
      </c>
      <c r="J222" t="s">
        <v>42</v>
      </c>
      <c r="K222" t="s">
        <v>792</v>
      </c>
      <c r="L222" t="s">
        <v>793</v>
      </c>
    </row>
    <row r="223" spans="1:12" x14ac:dyDescent="0.25">
      <c r="A223" s="2" t="str">
        <f>HYPERLINK("https://exadel.com/news/our-devops-toolbox-ansible/","Our DevOps Toolbox: Ansible Use Cases")</f>
        <v>Our DevOps Toolbox: Ansible Use Cases</v>
      </c>
      <c r="B223" s="2" t="str">
        <f>HYPERLINK("https://exadel.com//wp-admin/post.php?post=193688&amp;action=edit","edit")</f>
        <v>edit</v>
      </c>
      <c r="C223" t="s">
        <v>511</v>
      </c>
      <c r="D223" s="3">
        <v>43738</v>
      </c>
      <c r="E223" s="3" t="str">
        <f t="shared" si="7"/>
        <v>19-09</v>
      </c>
      <c r="F223" s="3" t="str">
        <f t="shared" si="6"/>
        <v>19</v>
      </c>
      <c r="G223" t="s">
        <v>794</v>
      </c>
      <c r="I223" t="s">
        <v>795</v>
      </c>
      <c r="J223" t="s">
        <v>19</v>
      </c>
      <c r="K223" t="s">
        <v>779</v>
      </c>
      <c r="L223" t="s">
        <v>796</v>
      </c>
    </row>
    <row r="224" spans="1:12" x14ac:dyDescent="0.25">
      <c r="A224" s="2" t="str">
        <f>HYPERLINK("https://exadel.com/news/how-to-take-advantage-of-globally-dispersed-it-teams/","How to Take Advantage of Globally Dispersed IT Teams")</f>
        <v>How to Take Advantage of Globally Dispersed IT Teams</v>
      </c>
      <c r="B224" s="2" t="str">
        <f>HYPERLINK("https://exadel.com//wp-admin/post.php?post=193687&amp;action=edit","edit")</f>
        <v>edit</v>
      </c>
      <c r="C224" t="s">
        <v>104</v>
      </c>
      <c r="D224" s="3">
        <v>43732</v>
      </c>
      <c r="E224" s="3" t="str">
        <f t="shared" si="7"/>
        <v>19-09</v>
      </c>
      <c r="F224" s="3" t="str">
        <f t="shared" si="6"/>
        <v>19</v>
      </c>
      <c r="G224" t="s">
        <v>797</v>
      </c>
      <c r="I224" t="s">
        <v>798</v>
      </c>
      <c r="J224" t="s">
        <v>42</v>
      </c>
      <c r="K224" t="s">
        <v>799</v>
      </c>
      <c r="L224" t="s">
        <v>800</v>
      </c>
    </row>
    <row r="225" spans="1:12" x14ac:dyDescent="0.25">
      <c r="A225" s="2" t="str">
        <f>HYPERLINK("https://exadel.com/news/introducing-the-authoring-kit-for-adobe-experience-manager/","Introducing the Authoring Kit for Adobe Experience Manager")</f>
        <v>Introducing the Authoring Kit for Adobe Experience Manager</v>
      </c>
      <c r="B225" s="2" t="str">
        <f>HYPERLINK("https://exadel.com//wp-admin/post.php?post=193686&amp;action=edit","edit")</f>
        <v>edit</v>
      </c>
      <c r="C225" t="s">
        <v>104</v>
      </c>
      <c r="D225" s="3">
        <v>43724</v>
      </c>
      <c r="E225" s="3" t="str">
        <f t="shared" si="7"/>
        <v>19-09</v>
      </c>
      <c r="F225" s="3" t="str">
        <f t="shared" si="6"/>
        <v>19</v>
      </c>
      <c r="G225" t="s">
        <v>801</v>
      </c>
      <c r="I225" t="s">
        <v>801</v>
      </c>
      <c r="J225" t="s">
        <v>19</v>
      </c>
      <c r="K225" t="s">
        <v>802</v>
      </c>
      <c r="L225" t="s">
        <v>803</v>
      </c>
    </row>
    <row r="226" spans="1:12" x14ac:dyDescent="0.25">
      <c r="A226" s="2" t="str">
        <f>HYPERLINK("https://exadel.com/news/women-in-stem-at-exadel-daria-rieznik-lead-qa-engineer/","Women in STEM at Exadel: Daria Rieznik, Lead QA Engineer")</f>
        <v>Women in STEM at Exadel: Daria Rieznik, Lead QA Engineer</v>
      </c>
      <c r="B226" s="2" t="str">
        <f>HYPERLINK("https://exadel.com//wp-admin/post.php?post=193684&amp;action=edit","edit")</f>
        <v>edit</v>
      </c>
      <c r="C226" t="s">
        <v>10</v>
      </c>
      <c r="D226" s="3">
        <v>43717</v>
      </c>
      <c r="E226" s="3" t="str">
        <f t="shared" si="7"/>
        <v>19-09</v>
      </c>
      <c r="F226" s="3" t="str">
        <f t="shared" si="6"/>
        <v>19</v>
      </c>
      <c r="G226" t="s">
        <v>804</v>
      </c>
      <c r="I226" t="s">
        <v>804</v>
      </c>
      <c r="J226" t="s">
        <v>805</v>
      </c>
      <c r="K226" t="s">
        <v>806</v>
      </c>
      <c r="L226" t="s">
        <v>807</v>
      </c>
    </row>
    <row r="227" spans="1:12" x14ac:dyDescent="0.25">
      <c r="A227" s="2" t="str">
        <f>HYPERLINK("https://exadel.com/news/aem-tip-junit-tests-for-wcmusepojo-objects/","AEM Tip: JUnit Tests for WCMUsePojo Objects")</f>
        <v>AEM Tip: JUnit Tests for WCMUsePojo Objects</v>
      </c>
      <c r="B227" s="2" t="str">
        <f>HYPERLINK("https://exadel.com//wp-admin/post.php?post=193685&amp;action=edit","edit")</f>
        <v>edit</v>
      </c>
      <c r="C227" t="s">
        <v>22</v>
      </c>
      <c r="D227" s="3">
        <v>43717</v>
      </c>
      <c r="E227" s="3" t="str">
        <f t="shared" si="7"/>
        <v>19-09</v>
      </c>
      <c r="F227" s="3" t="str">
        <f t="shared" si="6"/>
        <v>19</v>
      </c>
      <c r="G227" t="s">
        <v>808</v>
      </c>
      <c r="I227" t="s">
        <v>808</v>
      </c>
      <c r="J227" t="s">
        <v>135</v>
      </c>
      <c r="K227" t="s">
        <v>727</v>
      </c>
      <c r="L227" t="s">
        <v>809</v>
      </c>
    </row>
    <row r="228" spans="1:12" x14ac:dyDescent="0.25">
      <c r="A228" s="2" t="str">
        <f>HYPERLINK("https://exadel.com/news/classic-to-touch-ui-migration-for-adobe-experience-manager/","Classic to Touch UI Migration for Adobe Experience Manager")</f>
        <v>Classic to Touch UI Migration for Adobe Experience Manager</v>
      </c>
      <c r="B228" s="2" t="str">
        <f>HYPERLINK("https://exadel.com//wp-admin/post.php?post=193681&amp;action=edit","edit")</f>
        <v>edit</v>
      </c>
      <c r="C228" t="s">
        <v>22</v>
      </c>
      <c r="D228" s="3">
        <v>43714</v>
      </c>
      <c r="E228" s="3" t="str">
        <f t="shared" si="7"/>
        <v>19-09</v>
      </c>
      <c r="F228" s="3" t="str">
        <f t="shared" si="6"/>
        <v>19</v>
      </c>
      <c r="G228" t="s">
        <v>810</v>
      </c>
      <c r="I228" t="s">
        <v>811</v>
      </c>
      <c r="J228" t="s">
        <v>19</v>
      </c>
      <c r="K228" t="s">
        <v>767</v>
      </c>
      <c r="L228" t="s">
        <v>812</v>
      </c>
    </row>
    <row r="229" spans="1:12" x14ac:dyDescent="0.25">
      <c r="A229" s="2" t="str">
        <f>HYPERLINK("https://exadel.com/news/emerging-technology-convergence-is-it-fact-or-fiction/","Emerging Technology Convergence: Is It Fact or Fiction?")</f>
        <v>Emerging Technology Convergence: Is It Fact or Fiction?</v>
      </c>
      <c r="B229" s="2" t="str">
        <f>HYPERLINK("https://exadel.com//wp-admin/post.php?post=193682&amp;action=edit","edit")</f>
        <v>edit</v>
      </c>
      <c r="C229" t="s">
        <v>104</v>
      </c>
      <c r="D229" s="3">
        <v>43714</v>
      </c>
      <c r="E229" s="3" t="str">
        <f t="shared" si="7"/>
        <v>19-09</v>
      </c>
      <c r="F229" s="3" t="str">
        <f t="shared" si="6"/>
        <v>19</v>
      </c>
      <c r="G229" t="s">
        <v>813</v>
      </c>
      <c r="I229" t="s">
        <v>813</v>
      </c>
      <c r="J229" t="s">
        <v>107</v>
      </c>
      <c r="K229" t="s">
        <v>814</v>
      </c>
      <c r="L229" t="s">
        <v>815</v>
      </c>
    </row>
    <row r="230" spans="1:12" x14ac:dyDescent="0.25">
      <c r="A230" s="2" t="str">
        <f>HYPERLINK("https://exadel.com/news/looking-behind-the-curtain-at-digital-marketing-technology-trends/","Looking Behind the Curtain at Digital Marketing Technology Trends")</f>
        <v>Looking Behind the Curtain at Digital Marketing Technology Trends</v>
      </c>
      <c r="B230" s="2" t="str">
        <f>HYPERLINK("https://exadel.com//wp-admin/post.php?post=193683&amp;action=edit","edit")</f>
        <v>edit</v>
      </c>
      <c r="C230" t="s">
        <v>717</v>
      </c>
      <c r="D230" s="3">
        <v>43714</v>
      </c>
      <c r="E230" s="3" t="str">
        <f t="shared" si="7"/>
        <v>19-09</v>
      </c>
      <c r="F230" s="3" t="str">
        <f t="shared" si="6"/>
        <v>19</v>
      </c>
      <c r="G230" t="s">
        <v>816</v>
      </c>
      <c r="I230" t="s">
        <v>817</v>
      </c>
      <c r="J230" t="s">
        <v>19</v>
      </c>
      <c r="K230" t="s">
        <v>818</v>
      </c>
      <c r="L230" t="s">
        <v>819</v>
      </c>
    </row>
    <row r="231" spans="1:12" x14ac:dyDescent="0.25">
      <c r="A231" s="2" t="str">
        <f>HYPERLINK("https://exadel.com/news/crosskube-qa-rapid-deployment-of-environments-to-any-cloud/","CrossKube Q&amp;A: Rapid Deployment of Environments to Any Cloud")</f>
        <v>CrossKube Q&amp;A: Rapid Deployment of Environments to Any Cloud</v>
      </c>
      <c r="B231" s="2" t="str">
        <f>HYPERLINK("https://exadel.com//wp-admin/post.php?post=193680&amp;action=edit","edit")</f>
        <v>edit</v>
      </c>
      <c r="C231" t="s">
        <v>10</v>
      </c>
      <c r="D231" s="3">
        <v>43705</v>
      </c>
      <c r="E231" s="3" t="str">
        <f t="shared" si="7"/>
        <v>19-08</v>
      </c>
      <c r="F231" s="3" t="str">
        <f t="shared" si="6"/>
        <v>19</v>
      </c>
      <c r="G231" t="s">
        <v>820</v>
      </c>
      <c r="I231" t="s">
        <v>820</v>
      </c>
      <c r="J231" t="s">
        <v>19</v>
      </c>
      <c r="K231" t="s">
        <v>785</v>
      </c>
      <c r="L231" t="s">
        <v>821</v>
      </c>
    </row>
    <row r="232" spans="1:12" x14ac:dyDescent="0.25">
      <c r="A232" s="2" t="str">
        <f>HYPERLINK("https://exadel.com/news/the-benefits-of-agile-software-development-and-how-to-measure-them/","The Benefits of Agile Software Development and How to Measure Them")</f>
        <v>The Benefits of Agile Software Development and How to Measure Them</v>
      </c>
      <c r="B232" s="2" t="str">
        <f>HYPERLINK("https://exadel.com//wp-admin/post.php?post=188755&amp;action=edit","edit")</f>
        <v>edit</v>
      </c>
      <c r="C232" t="s">
        <v>10</v>
      </c>
      <c r="D232" s="3">
        <v>43698</v>
      </c>
      <c r="E232" s="3" t="str">
        <f t="shared" si="7"/>
        <v>19-08</v>
      </c>
      <c r="F232" s="3" t="str">
        <f t="shared" si="6"/>
        <v>19</v>
      </c>
      <c r="G232" t="s">
        <v>822</v>
      </c>
      <c r="I232" t="s">
        <v>823</v>
      </c>
      <c r="J232" t="s">
        <v>19</v>
      </c>
      <c r="K232" t="s">
        <v>393</v>
      </c>
      <c r="L232" t="s">
        <v>824</v>
      </c>
    </row>
    <row r="233" spans="1:12" x14ac:dyDescent="0.25">
      <c r="A233" s="2" t="str">
        <f>HYPERLINK("https://exadel.com/news/to-bet-or-not-to-bet-on-digital-transformation-3-trends-reshaping-the-gambling-industry/","To Bet or Not to Bet...on Digital Transformation: 3 Trends Reshaping the Gambling Industry")</f>
        <v>To Bet or Not to Bet...on Digital Transformation: 3 Trends Reshaping the Gambling Industry</v>
      </c>
      <c r="B233" s="2" t="str">
        <f>HYPERLINK("https://exadel.com//wp-admin/post.php?post=193679&amp;action=edit","edit")</f>
        <v>edit</v>
      </c>
      <c r="C233" t="s">
        <v>717</v>
      </c>
      <c r="D233" s="3">
        <v>43698</v>
      </c>
      <c r="E233" s="3" t="str">
        <f t="shared" si="7"/>
        <v>19-08</v>
      </c>
      <c r="F233" s="3" t="str">
        <f t="shared" si="6"/>
        <v>19</v>
      </c>
      <c r="G233" t="s">
        <v>825</v>
      </c>
      <c r="I233" t="s">
        <v>825</v>
      </c>
      <c r="J233" t="s">
        <v>19</v>
      </c>
      <c r="K233" t="s">
        <v>826</v>
      </c>
      <c r="L233" t="s">
        <v>827</v>
      </c>
    </row>
    <row r="234" spans="1:12" x14ac:dyDescent="0.25">
      <c r="A234" s="2" t="str">
        <f>HYPERLINK("https://exadel.com/news/digital-transformation-in-toll-road-authorities-past-present-future/","Digital Transformation for Toll Road Authorities: Past • Present • Future")</f>
        <v>Digital Transformation for Toll Road Authorities: Past • Present • Future</v>
      </c>
      <c r="B234" s="2" t="str">
        <f>HYPERLINK("https://exadel.com//wp-admin/post.php?post=193677&amp;action=edit","edit")</f>
        <v>edit</v>
      </c>
      <c r="C234" t="s">
        <v>10</v>
      </c>
      <c r="D234" s="3">
        <v>43683</v>
      </c>
      <c r="E234" s="3" t="str">
        <f t="shared" si="7"/>
        <v>19-08</v>
      </c>
      <c r="F234" s="3" t="str">
        <f t="shared" si="6"/>
        <v>19</v>
      </c>
      <c r="G234" t="s">
        <v>828</v>
      </c>
      <c r="I234" t="s">
        <v>829</v>
      </c>
      <c r="J234" t="s">
        <v>19</v>
      </c>
      <c r="K234" t="s">
        <v>830</v>
      </c>
      <c r="L234" t="s">
        <v>831</v>
      </c>
    </row>
    <row r="235" spans="1:12" x14ac:dyDescent="0.25">
      <c r="A235" s="2" t="str">
        <f>HYPERLINK("https://exadel.com/news/women-in-stem-at-exadel-polina-antipova-delivery-manager-and-scrum-master/","Women in STEM at Exadel: Polina Antipova, Delivery Manager and Scrum Master")</f>
        <v>Women in STEM at Exadel: Polina Antipova, Delivery Manager and Scrum Master</v>
      </c>
      <c r="B235" s="2" t="str">
        <f>HYPERLINK("https://exadel.com//wp-admin/post.php?post=193678&amp;action=edit","edit")</f>
        <v>edit</v>
      </c>
      <c r="C235" t="s">
        <v>10</v>
      </c>
      <c r="D235" s="3">
        <v>43683</v>
      </c>
      <c r="E235" s="3" t="str">
        <f t="shared" si="7"/>
        <v>19-08</v>
      </c>
      <c r="F235" s="3" t="str">
        <f t="shared" si="6"/>
        <v>19</v>
      </c>
      <c r="G235" t="s">
        <v>804</v>
      </c>
      <c r="I235" t="s">
        <v>804</v>
      </c>
      <c r="J235" t="s">
        <v>805</v>
      </c>
      <c r="K235" t="s">
        <v>806</v>
      </c>
      <c r="L235" t="s">
        <v>832</v>
      </c>
    </row>
    <row r="236" spans="1:12" x14ac:dyDescent="0.25">
      <c r="A236" s="2" t="str">
        <f>HYPERLINK("https://exadel.com/news/aem-tip-automating-verification-in-aem-author/","AEM Tip: Automating Verification in AEM Author")</f>
        <v>AEM Tip: Automating Verification in AEM Author</v>
      </c>
      <c r="B236" s="2" t="str">
        <f>HYPERLINK("https://exadel.com//wp-admin/post.php?post=193676&amp;action=edit","edit")</f>
        <v>edit</v>
      </c>
      <c r="C236" t="s">
        <v>22</v>
      </c>
      <c r="D236" s="3">
        <v>43682</v>
      </c>
      <c r="E236" s="3" t="str">
        <f t="shared" si="7"/>
        <v>19-08</v>
      </c>
      <c r="F236" s="3" t="str">
        <f t="shared" si="6"/>
        <v>19</v>
      </c>
      <c r="G236" t="s">
        <v>833</v>
      </c>
      <c r="I236" t="s">
        <v>834</v>
      </c>
      <c r="J236" t="s">
        <v>135</v>
      </c>
      <c r="K236" t="s">
        <v>835</v>
      </c>
      <c r="L236" t="s">
        <v>836</v>
      </c>
    </row>
    <row r="237" spans="1:12" x14ac:dyDescent="0.25">
      <c r="A237" s="2" t="str">
        <f>HYPERLINK("https://exadel.com/news/introducing-crosskube-deploy-a-kubernetes-environment-in-any-cloud-fast/","Introducing CrossKube: Deploy a Kubernetes Environment in Any Cloud, Fast")</f>
        <v>Introducing CrossKube: Deploy a Kubernetes Environment in Any Cloud, Fast</v>
      </c>
      <c r="B237" s="2" t="str">
        <f>HYPERLINK("https://exadel.com//wp-admin/post.php?post=188583&amp;action=edit","edit")</f>
        <v>edit</v>
      </c>
      <c r="C237" t="s">
        <v>10</v>
      </c>
      <c r="D237" s="3">
        <v>43676</v>
      </c>
      <c r="E237" s="3" t="str">
        <f t="shared" si="7"/>
        <v>19-07</v>
      </c>
      <c r="F237" s="3" t="str">
        <f t="shared" si="6"/>
        <v>19</v>
      </c>
      <c r="G237" t="s">
        <v>837</v>
      </c>
      <c r="I237" t="s">
        <v>837</v>
      </c>
      <c r="J237" t="s">
        <v>19</v>
      </c>
      <c r="K237" t="s">
        <v>785</v>
      </c>
      <c r="L237" t="s">
        <v>838</v>
      </c>
    </row>
    <row r="238" spans="1:12" x14ac:dyDescent="0.25">
      <c r="A238" s="2" t="str">
        <f>HYPERLINK("https://exadel.com/news/recap-innovation-lab-2020-what-innovating-the-future-looks-like/","Innovation Lab 2020 What Innovating the Future Looks Like")</f>
        <v>Innovation Lab 2020 What Innovating the Future Looks Like</v>
      </c>
      <c r="B238" s="2" t="str">
        <f>HYPERLINK("https://exadel.com//wp-admin/post.php?post=188474&amp;action=edit","edit")</f>
        <v>edit</v>
      </c>
      <c r="C238" t="s">
        <v>10</v>
      </c>
      <c r="D238" s="3">
        <v>43663</v>
      </c>
      <c r="E238" s="3" t="str">
        <f t="shared" si="7"/>
        <v>19-07</v>
      </c>
      <c r="F238" s="3" t="str">
        <f t="shared" si="6"/>
        <v>19</v>
      </c>
      <c r="G238" t="s">
        <v>839</v>
      </c>
      <c r="I238" t="s">
        <v>839</v>
      </c>
      <c r="J238" t="s">
        <v>42</v>
      </c>
      <c r="K238" t="s">
        <v>840</v>
      </c>
      <c r="L238" t="s">
        <v>841</v>
      </c>
    </row>
    <row r="239" spans="1:12" x14ac:dyDescent="0.25">
      <c r="A239" s="2" t="str">
        <f>HYPERLINK("https://exadel.com/news/aem-tip-merging-on-fields-with-different-names/","AEM Tip: Merging on Fields with Different Names")</f>
        <v>AEM Tip: Merging on Fields with Different Names</v>
      </c>
      <c r="B239" s="2" t="str">
        <f>HYPERLINK("https://exadel.com//wp-admin/post.php?post=188444&amp;action=edit","edit")</f>
        <v>edit</v>
      </c>
      <c r="C239" t="s">
        <v>22</v>
      </c>
      <c r="D239" s="3">
        <v>43662</v>
      </c>
      <c r="E239" s="3" t="str">
        <f t="shared" si="7"/>
        <v>19-07</v>
      </c>
      <c r="F239" s="3" t="str">
        <f t="shared" si="6"/>
        <v>19</v>
      </c>
      <c r="G239" t="s">
        <v>833</v>
      </c>
      <c r="I239" t="s">
        <v>842</v>
      </c>
      <c r="J239" t="s">
        <v>135</v>
      </c>
      <c r="K239" t="s">
        <v>843</v>
      </c>
      <c r="L239" t="s">
        <v>844</v>
      </c>
    </row>
    <row r="240" spans="1:12" x14ac:dyDescent="0.25">
      <c r="A240" s="2" t="str">
        <f>HYPERLINK("https://exadel.com/news/the-impact-of-tech-advances-in-the-healthcare-industry/","The Impact of Tech Advances in the Healthcare Industry")</f>
        <v>The Impact of Tech Advances in the Healthcare Industry</v>
      </c>
      <c r="B240" s="2" t="str">
        <f>HYPERLINK("https://exadel.com//wp-admin/post.php?post=188370&amp;action=edit","edit")</f>
        <v>edit</v>
      </c>
      <c r="C240" t="s">
        <v>10</v>
      </c>
      <c r="D240" s="3">
        <v>43655</v>
      </c>
      <c r="E240" s="3" t="str">
        <f t="shared" si="7"/>
        <v>19-07</v>
      </c>
      <c r="F240" s="3" t="str">
        <f t="shared" si="6"/>
        <v>19</v>
      </c>
      <c r="G240" t="s">
        <v>845</v>
      </c>
      <c r="I240" t="s">
        <v>846</v>
      </c>
      <c r="J240" t="s">
        <v>19</v>
      </c>
      <c r="K240" t="s">
        <v>847</v>
      </c>
      <c r="L240" t="s">
        <v>848</v>
      </c>
    </row>
    <row r="241" spans="1:12" x14ac:dyDescent="0.25">
      <c r="A241" s="2" t="str">
        <f>HYPERLINK("https://exadel.com/news/women-in-stem-at-exadel-mary-frances-senior-ux-ui-designer/","Women in STEM at Exadel: Mary Frances Czarsty, Senior UX/UI Designer")</f>
        <v>Women in STEM at Exadel: Mary Frances Czarsty, Senior UX/UI Designer</v>
      </c>
      <c r="B241" s="2" t="str">
        <f>HYPERLINK("https://exadel.com//wp-admin/post.php?post=188404&amp;action=edit","edit")</f>
        <v>edit</v>
      </c>
      <c r="C241" t="s">
        <v>10</v>
      </c>
      <c r="D241" s="3">
        <v>43655</v>
      </c>
      <c r="E241" s="3" t="str">
        <f t="shared" si="7"/>
        <v>19-07</v>
      </c>
      <c r="F241" s="3" t="str">
        <f t="shared" si="6"/>
        <v>19</v>
      </c>
      <c r="G241" t="s">
        <v>804</v>
      </c>
      <c r="I241" t="s">
        <v>804</v>
      </c>
      <c r="J241" t="s">
        <v>805</v>
      </c>
      <c r="K241" t="s">
        <v>806</v>
      </c>
      <c r="L241" t="s">
        <v>849</v>
      </c>
    </row>
    <row r="242" spans="1:12" x14ac:dyDescent="0.25">
      <c r="A242" s="2" t="str">
        <f>HYPERLINK("https://exadel.com/news/how-digital-transformation-is-impacting-the-sports-and-fitness-industry/","How Digital Transformation Is Impacting the Sports and Fitness Industry")</f>
        <v>How Digital Transformation Is Impacting the Sports and Fitness Industry</v>
      </c>
      <c r="B242" s="2" t="str">
        <f>HYPERLINK("https://exadel.com//wp-admin/post.php?post=188380&amp;action=edit","edit")</f>
        <v>edit</v>
      </c>
      <c r="C242" t="s">
        <v>10</v>
      </c>
      <c r="D242" s="3">
        <v>43649</v>
      </c>
      <c r="E242" s="3" t="str">
        <f t="shared" si="7"/>
        <v>19-07</v>
      </c>
      <c r="F242" s="3" t="str">
        <f t="shared" si="6"/>
        <v>19</v>
      </c>
      <c r="G242" t="s">
        <v>850</v>
      </c>
      <c r="I242" t="s">
        <v>851</v>
      </c>
      <c r="J242" t="s">
        <v>19</v>
      </c>
      <c r="K242" t="s">
        <v>830</v>
      </c>
      <c r="L242" t="s">
        <v>852</v>
      </c>
    </row>
    <row r="243" spans="1:12" x14ac:dyDescent="0.25">
      <c r="A243" s="2" t="str">
        <f>HYPERLINK("https://exadel.com/news/an-overview-of-the-innovation-lab/","An Overview of the Innovation Lab by Exadel")</f>
        <v>An Overview of the Innovation Lab by Exadel</v>
      </c>
      <c r="B243" s="2" t="str">
        <f>HYPERLINK("https://exadel.com//wp-admin/post.php?post=188343&amp;action=edit","edit")</f>
        <v>edit</v>
      </c>
      <c r="C243" t="s">
        <v>10</v>
      </c>
      <c r="D243" s="3">
        <v>43648</v>
      </c>
      <c r="E243" s="3" t="str">
        <f t="shared" si="7"/>
        <v>19-07</v>
      </c>
      <c r="F243" s="3" t="str">
        <f t="shared" si="6"/>
        <v>19</v>
      </c>
      <c r="G243" t="s">
        <v>853</v>
      </c>
      <c r="I243" t="s">
        <v>854</v>
      </c>
      <c r="J243" t="s">
        <v>19</v>
      </c>
      <c r="K243" t="s">
        <v>855</v>
      </c>
      <c r="L243" t="s">
        <v>856</v>
      </c>
    </row>
    <row r="244" spans="1:12" x14ac:dyDescent="0.25">
      <c r="A244" s="2" t="str">
        <f>HYPERLINK("https://exadel.com/news/aem-tip-wrong-implicit-manager-service-configuration-binding/","AEM Tip: Wrong Implicit Manager Service Configuration Binding")</f>
        <v>AEM Tip: Wrong Implicit Manager Service Configuration Binding</v>
      </c>
      <c r="B244" s="2" t="str">
        <f>HYPERLINK("https://exadel.com//wp-admin/post.php?post=188287&amp;action=edit","edit")</f>
        <v>edit</v>
      </c>
      <c r="C244" t="s">
        <v>22</v>
      </c>
      <c r="D244" s="3">
        <v>43644</v>
      </c>
      <c r="E244" s="3" t="str">
        <f t="shared" si="7"/>
        <v>19-06</v>
      </c>
      <c r="F244" s="3" t="str">
        <f t="shared" si="6"/>
        <v>19</v>
      </c>
      <c r="G244" t="s">
        <v>857</v>
      </c>
      <c r="I244" t="s">
        <v>857</v>
      </c>
      <c r="J244" t="s">
        <v>135</v>
      </c>
      <c r="K244" t="s">
        <v>858</v>
      </c>
      <c r="L244" t="s">
        <v>859</v>
      </c>
    </row>
    <row r="245" spans="1:12" x14ac:dyDescent="0.25">
      <c r="A245" s="2" t="str">
        <f>HYPERLINK("https://exadel.com/news/women-in-stem-at-exadel-lindsay-mcguire-director-of-user-experience/","Women in STEM at Exadel: Lindsay McGuire, Director of User Experience")</f>
        <v>Women in STEM at Exadel: Lindsay McGuire, Director of User Experience</v>
      </c>
      <c r="B245" s="2" t="str">
        <f>HYPERLINK("https://exadel.com//wp-admin/post.php?post=188006&amp;action=edit","edit")</f>
        <v>edit</v>
      </c>
      <c r="C245" t="s">
        <v>10</v>
      </c>
      <c r="D245" s="3">
        <v>43640</v>
      </c>
      <c r="E245" s="3" t="str">
        <f t="shared" si="7"/>
        <v>19-06</v>
      </c>
      <c r="F245" s="3" t="str">
        <f t="shared" si="6"/>
        <v>19</v>
      </c>
      <c r="G245" t="s">
        <v>860</v>
      </c>
      <c r="I245" t="s">
        <v>860</v>
      </c>
      <c r="J245" t="s">
        <v>805</v>
      </c>
      <c r="K245" t="s">
        <v>806</v>
      </c>
      <c r="L245" t="s">
        <v>861</v>
      </c>
    </row>
    <row r="246" spans="1:12" x14ac:dyDescent="0.25">
      <c r="A246" s="2" t="str">
        <f>HYPERLINK("https://exadel.com/news/5-reasons-to-consider-adopting-agile-software-delivery-if-you-havent-already/","5 Reasons to Consider Adopting Agile Software Delivery (If You Haven’t Already)")</f>
        <v>5 Reasons to Consider Adopting Agile Software Delivery (If You Haven’t Already)</v>
      </c>
      <c r="B246" s="2" t="str">
        <f>HYPERLINK("https://exadel.com//wp-admin/post.php?post=188117&amp;action=edit","edit")</f>
        <v>edit</v>
      </c>
      <c r="C246" t="s">
        <v>10</v>
      </c>
      <c r="D246" s="3">
        <v>43634</v>
      </c>
      <c r="E246" s="3" t="str">
        <f t="shared" si="7"/>
        <v>19-06</v>
      </c>
      <c r="F246" s="3" t="str">
        <f t="shared" si="6"/>
        <v>19</v>
      </c>
      <c r="G246" t="s">
        <v>862</v>
      </c>
      <c r="I246" t="s">
        <v>862</v>
      </c>
      <c r="J246" t="s">
        <v>107</v>
      </c>
      <c r="K246" t="s">
        <v>863</v>
      </c>
      <c r="L246" t="s">
        <v>864</v>
      </c>
    </row>
    <row r="247" spans="1:12" x14ac:dyDescent="0.25">
      <c r="A247" s="2" t="str">
        <f>HYPERLINK("https://exadel.com/news/digital-transformation-in-the-financial-sector-past-present-future/","Digital Transformation in the Financial Sector: Past • Present • Future")</f>
        <v>Digital Transformation in the Financial Sector: Past • Present • Future</v>
      </c>
      <c r="B247" s="2" t="str">
        <f>HYPERLINK("https://exadel.com//wp-admin/post.php?post=187741&amp;action=edit","edit")</f>
        <v>edit</v>
      </c>
      <c r="C247" t="s">
        <v>10</v>
      </c>
      <c r="D247" s="3">
        <v>43630</v>
      </c>
      <c r="E247" s="3" t="str">
        <f t="shared" si="7"/>
        <v>19-06</v>
      </c>
      <c r="F247" s="3" t="str">
        <f t="shared" si="6"/>
        <v>19</v>
      </c>
      <c r="G247" t="s">
        <v>865</v>
      </c>
      <c r="I247" t="s">
        <v>866</v>
      </c>
      <c r="J247" t="s">
        <v>19</v>
      </c>
      <c r="K247" t="s">
        <v>867</v>
      </c>
      <c r="L247" t="s">
        <v>868</v>
      </c>
    </row>
    <row r="248" spans="1:12" x14ac:dyDescent="0.25">
      <c r="A248" s="2" t="str">
        <f>HYPERLINK("https://exadel.com/news/aem-tip-slow-deployment-into-publish-instance/","AEM Tip: Slow Deployment into a Publish Instance")</f>
        <v>AEM Tip: Slow Deployment into a Publish Instance</v>
      </c>
      <c r="B248" s="2" t="str">
        <f>HYPERLINK("https://exadel.com//wp-admin/post.php?post=188110&amp;action=edit","edit")</f>
        <v>edit</v>
      </c>
      <c r="C248" t="s">
        <v>22</v>
      </c>
      <c r="D248" s="3">
        <v>43630</v>
      </c>
      <c r="E248" s="3" t="str">
        <f t="shared" si="7"/>
        <v>19-06</v>
      </c>
      <c r="F248" s="3" t="str">
        <f t="shared" si="6"/>
        <v>19</v>
      </c>
      <c r="G248" t="s">
        <v>869</v>
      </c>
      <c r="I248" t="s">
        <v>869</v>
      </c>
      <c r="J248" t="s">
        <v>135</v>
      </c>
      <c r="K248" t="s">
        <v>870</v>
      </c>
      <c r="L248" t="s">
        <v>871</v>
      </c>
    </row>
    <row r="249" spans="1:12" x14ac:dyDescent="0.25">
      <c r="A249" s="2" t="str">
        <f>HYPERLINK("https://exadel.com/news/innovation-lab-by-exadel-now-supports-full-chatbot-development/","Innovation Lab by Exadel Now Supports Full Chatbot Development")</f>
        <v>Innovation Lab by Exadel Now Supports Full Chatbot Development</v>
      </c>
      <c r="B249" s="2" t="str">
        <f>HYPERLINK("https://exadel.com//wp-admin/post.php?post=188077&amp;action=edit","edit")</f>
        <v>edit</v>
      </c>
      <c r="C249" t="s">
        <v>10</v>
      </c>
      <c r="D249" s="3">
        <v>43629</v>
      </c>
      <c r="E249" s="3" t="str">
        <f t="shared" si="7"/>
        <v>19-06</v>
      </c>
      <c r="F249" s="3" t="str">
        <f t="shared" si="6"/>
        <v>19</v>
      </c>
      <c r="G249" t="s">
        <v>872</v>
      </c>
      <c r="I249" t="s">
        <v>872</v>
      </c>
      <c r="J249" t="s">
        <v>19</v>
      </c>
      <c r="K249" t="s">
        <v>873</v>
      </c>
      <c r="L249" t="s">
        <v>874</v>
      </c>
    </row>
    <row r="250" spans="1:12" x14ac:dyDescent="0.25">
      <c r="A250" s="2" t="str">
        <f>HYPERLINK("https://exadel.com/news/aem-tip-learning-from-a-segment-not-found-error/","AEM Tip: Learning from a ""Segment not found"" Error")</f>
        <v>AEM Tip: Learning from a "Segment not found" Error</v>
      </c>
      <c r="B250" s="2" t="str">
        <f>HYPERLINK("https://exadel.com//wp-admin/post.php?post=188020&amp;action=edit","edit")</f>
        <v>edit</v>
      </c>
      <c r="C250" t="s">
        <v>22</v>
      </c>
      <c r="D250" s="3">
        <v>43627</v>
      </c>
      <c r="E250" s="3" t="str">
        <f t="shared" si="7"/>
        <v>19-06</v>
      </c>
      <c r="F250" s="3" t="str">
        <f t="shared" si="6"/>
        <v>19</v>
      </c>
      <c r="G250" t="s">
        <v>875</v>
      </c>
      <c r="I250" t="s">
        <v>875</v>
      </c>
      <c r="J250" t="s">
        <v>135</v>
      </c>
      <c r="K250" t="s">
        <v>870</v>
      </c>
      <c r="L250" t="s">
        <v>876</v>
      </c>
    </row>
    <row r="251" spans="1:12" x14ac:dyDescent="0.25">
      <c r="A251" s="2" t="str">
        <f>HYPERLINK("https://exadel.com/news/exadel-named-a-midsize-agile-software-development-service-provider-leader/","Exadel Named a Midsize Agile Software Development Service Provider Leader by Independent Research Firm")</f>
        <v>Exadel Named a Midsize Agile Software Development Service Provider Leader by Independent Research Firm</v>
      </c>
      <c r="B251" s="2" t="str">
        <f>HYPERLINK("https://exadel.com//wp-admin/post.php?post=188046&amp;action=edit","edit")</f>
        <v>edit</v>
      </c>
      <c r="C251" t="s">
        <v>10</v>
      </c>
      <c r="D251" s="3">
        <v>43627</v>
      </c>
      <c r="E251" s="3" t="str">
        <f t="shared" si="7"/>
        <v>19-06</v>
      </c>
      <c r="F251" s="3" t="str">
        <f t="shared" si="6"/>
        <v>19</v>
      </c>
      <c r="G251" t="s">
        <v>877</v>
      </c>
      <c r="I251" t="s">
        <v>877</v>
      </c>
      <c r="J251" t="s">
        <v>13</v>
      </c>
      <c r="K251" t="s">
        <v>878</v>
      </c>
      <c r="L251" t="s">
        <v>879</v>
      </c>
    </row>
    <row r="252" spans="1:12" x14ac:dyDescent="0.25">
      <c r="A252" s="2" t="str">
        <f>HYPERLINK("https://exadel.com/news/recap-what-to-do-when-the-code-sucks/","What to Do When the Code Sucks")</f>
        <v>What to Do When the Code Sucks</v>
      </c>
      <c r="B252" s="2" t="str">
        <f>HYPERLINK("https://exadel.com//wp-admin/post.php?post=187745&amp;action=edit","edit")</f>
        <v>edit</v>
      </c>
      <c r="C252" t="s">
        <v>10</v>
      </c>
      <c r="D252" s="3">
        <v>43615</v>
      </c>
      <c r="E252" s="3" t="str">
        <f t="shared" si="7"/>
        <v>19-05</v>
      </c>
      <c r="F252" s="3" t="str">
        <f t="shared" si="6"/>
        <v>19</v>
      </c>
      <c r="G252" t="s">
        <v>880</v>
      </c>
      <c r="I252" t="s">
        <v>881</v>
      </c>
      <c r="J252" t="s">
        <v>19</v>
      </c>
      <c r="K252" t="s">
        <v>646</v>
      </c>
      <c r="L252" t="s">
        <v>882</v>
      </c>
    </row>
    <row r="253" spans="1:12" x14ac:dyDescent="0.25">
      <c r="A253" s="2" t="str">
        <f>HYPERLINK("https://exadel.com/news/4-cloud-computing-tools-driving-growth-and-scalability-in-the-financial-sector/","4 Cloud Computing Tools Driving Growth and Scalability in the Financial Sector")</f>
        <v>4 Cloud Computing Tools Driving Growth and Scalability in the Financial Sector</v>
      </c>
      <c r="B253" s="2" t="str">
        <f>HYPERLINK("https://exadel.com//wp-admin/post.php?post=187727&amp;action=edit","edit")</f>
        <v>edit</v>
      </c>
      <c r="C253" t="s">
        <v>10</v>
      </c>
      <c r="D253" s="3">
        <v>43614</v>
      </c>
      <c r="E253" s="3" t="str">
        <f t="shared" si="7"/>
        <v>19-05</v>
      </c>
      <c r="F253" s="3" t="str">
        <f t="shared" si="6"/>
        <v>19</v>
      </c>
      <c r="G253" t="s">
        <v>883</v>
      </c>
      <c r="I253" t="s">
        <v>884</v>
      </c>
      <c r="J253" t="s">
        <v>42</v>
      </c>
      <c r="K253" t="s">
        <v>885</v>
      </c>
      <c r="L253" t="s">
        <v>886</v>
      </c>
    </row>
    <row r="254" spans="1:12" x14ac:dyDescent="0.25">
      <c r="A254" s="2" t="str">
        <f>HYPERLINK("https://exadel.com/news/aem-tip-creating-a-helper-to-close-sling-resource-resolver-instances/","AEM Tip: Creating a Helper to Close Sling Resource Resolver Instances")</f>
        <v>AEM Tip: Creating a Helper to Close Sling Resource Resolver Instances</v>
      </c>
      <c r="B254" s="2" t="str">
        <f>HYPERLINK("https://exadel.com//wp-admin/post.php?post=187655&amp;action=edit","edit")</f>
        <v>edit</v>
      </c>
      <c r="C254" t="s">
        <v>22</v>
      </c>
      <c r="D254" s="3">
        <v>43603</v>
      </c>
      <c r="E254" s="3" t="str">
        <f t="shared" si="7"/>
        <v>19-05</v>
      </c>
      <c r="F254" s="3" t="str">
        <f t="shared" si="6"/>
        <v>19</v>
      </c>
      <c r="G254" t="s">
        <v>887</v>
      </c>
      <c r="I254" t="s">
        <v>887</v>
      </c>
      <c r="J254" t="s">
        <v>135</v>
      </c>
      <c r="K254" t="s">
        <v>870</v>
      </c>
      <c r="L254" t="s">
        <v>888</v>
      </c>
    </row>
    <row r="255" spans="1:12" x14ac:dyDescent="0.25">
      <c r="A255" s="2" t="str">
        <f>HYPERLINK("https://exadel.com/news/5-ways-financial-organizations-are-digitally-challenging-the-status-quo/","5 Ways of Digital Transformation in Financial Organizations")</f>
        <v>5 Ways of Digital Transformation in Financial Organizations</v>
      </c>
      <c r="B255" s="2" t="str">
        <f>HYPERLINK("https://exadel.com//wp-admin/post.php?post=187629&amp;action=edit","edit")</f>
        <v>edit</v>
      </c>
      <c r="C255" t="s">
        <v>10</v>
      </c>
      <c r="D255" s="3">
        <v>43599</v>
      </c>
      <c r="E255" s="3" t="str">
        <f t="shared" si="7"/>
        <v>19-05</v>
      </c>
      <c r="F255" s="3" t="str">
        <f t="shared" si="6"/>
        <v>19</v>
      </c>
      <c r="G255" t="s">
        <v>889</v>
      </c>
      <c r="I255" t="s">
        <v>890</v>
      </c>
      <c r="J255" t="s">
        <v>42</v>
      </c>
      <c r="K255" t="s">
        <v>891</v>
      </c>
      <c r="L255" t="s">
        <v>892</v>
      </c>
    </row>
    <row r="256" spans="1:12" x14ac:dyDescent="0.25">
      <c r="A256" s="2" t="str">
        <f>HYPERLINK("https://exadel.com/news/recap-digital-transformation-with-exadels-jonathan-fries/","Digital Transformation with Exadel’s Jonathan Fries")</f>
        <v>Digital Transformation with Exadel’s Jonathan Fries</v>
      </c>
      <c r="B256" s="2" t="str">
        <f>HYPERLINK("https://exadel.com//wp-admin/post.php?post=187525&amp;action=edit","edit")</f>
        <v>edit</v>
      </c>
      <c r="C256" t="s">
        <v>10</v>
      </c>
      <c r="D256" s="3">
        <v>43598</v>
      </c>
      <c r="E256" s="3" t="str">
        <f t="shared" si="7"/>
        <v>19-05</v>
      </c>
      <c r="F256" s="3" t="str">
        <f t="shared" si="6"/>
        <v>19</v>
      </c>
      <c r="G256" t="s">
        <v>893</v>
      </c>
      <c r="I256" t="s">
        <v>893</v>
      </c>
      <c r="J256" t="s">
        <v>19</v>
      </c>
      <c r="K256" t="s">
        <v>894</v>
      </c>
      <c r="L256" t="s">
        <v>895</v>
      </c>
    </row>
    <row r="257" spans="1:12" x14ac:dyDescent="0.25">
      <c r="A257" s="2" t="str">
        <f>HYPERLINK("https://exadel.com/news/aem-tip-passing-string-arguments-from-htl-to-the-back-end/","AEM Tip: Passing String Arguments from HTL to the Back End")</f>
        <v>AEM Tip: Passing String Arguments from HTL to the Back End</v>
      </c>
      <c r="B257" s="2" t="str">
        <f>HYPERLINK("https://exadel.com//wp-admin/post.php?post=187468&amp;action=edit","edit")</f>
        <v>edit</v>
      </c>
      <c r="C257" t="s">
        <v>22</v>
      </c>
      <c r="D257" s="3">
        <v>43597</v>
      </c>
      <c r="E257" s="3" t="str">
        <f t="shared" si="7"/>
        <v>19-05</v>
      </c>
      <c r="F257" s="3" t="str">
        <f t="shared" si="6"/>
        <v>19</v>
      </c>
      <c r="G257" t="s">
        <v>896</v>
      </c>
      <c r="I257" t="s">
        <v>896</v>
      </c>
      <c r="J257" t="s">
        <v>135</v>
      </c>
      <c r="K257" t="s">
        <v>897</v>
      </c>
      <c r="L257" t="s">
        <v>898</v>
      </c>
    </row>
    <row r="258" spans="1:12" x14ac:dyDescent="0.25">
      <c r="A258" s="2" t="str">
        <f>HYPERLINK("https://exadel.com/news/health-tech-innovator-exadel-at-ihrsa-2019/","Health Tech Innovation at IHRSA 2019")</f>
        <v>Health Tech Innovation at IHRSA 2019</v>
      </c>
      <c r="B258" s="2" t="str">
        <f>HYPERLINK("https://exadel.com//wp-admin/post.php?post=187246&amp;action=edit","edit")</f>
        <v>edit</v>
      </c>
      <c r="C258" t="s">
        <v>10</v>
      </c>
      <c r="D258" s="3">
        <v>43572</v>
      </c>
      <c r="E258" s="3" t="str">
        <f t="shared" si="7"/>
        <v>19-04</v>
      </c>
      <c r="F258" s="3" t="str">
        <f t="shared" si="6"/>
        <v>19</v>
      </c>
      <c r="G258" t="s">
        <v>899</v>
      </c>
      <c r="I258" t="s">
        <v>900</v>
      </c>
      <c r="J258" t="s">
        <v>688</v>
      </c>
      <c r="K258" t="s">
        <v>830</v>
      </c>
      <c r="L258" t="s">
        <v>901</v>
      </c>
    </row>
    <row r="259" spans="1:12" x14ac:dyDescent="0.25">
      <c r="A259" s="2" t="str">
        <f>HYPERLINK("https://exadel.com/news/from-vision-to-decision-exadel-launches-innovation-lab/","From Vision to Decision: Exadel Launches Innovation Lab")</f>
        <v>From Vision to Decision: Exadel Launches Innovation Lab</v>
      </c>
      <c r="B259" s="2" t="str">
        <f>HYPERLINK("https://exadel.com//wp-admin/post.php?post=187410&amp;action=edit","edit")</f>
        <v>edit</v>
      </c>
      <c r="C259" t="s">
        <v>10</v>
      </c>
      <c r="D259" s="3">
        <v>43571</v>
      </c>
      <c r="E259" s="3" t="str">
        <f t="shared" si="7"/>
        <v>19-04</v>
      </c>
      <c r="F259" s="3" t="str">
        <f t="shared" ref="F259:F322" si="8">TEXT(D259,"YY")</f>
        <v>19</v>
      </c>
      <c r="G259" t="s">
        <v>902</v>
      </c>
      <c r="I259" t="s">
        <v>902</v>
      </c>
      <c r="J259" t="s">
        <v>13</v>
      </c>
      <c r="K259" t="s">
        <v>903</v>
      </c>
      <c r="L259" t="s">
        <v>904</v>
      </c>
    </row>
    <row r="260" spans="1:12" x14ac:dyDescent="0.25">
      <c r="A260" s="2" t="str">
        <f>HYPERLINK("https://exadel.com/news/recap-best-practices-for-becoming-a-better-product-owner/","Best Practices for Becoming a Better Product Owner")</f>
        <v>Best Practices for Becoming a Better Product Owner</v>
      </c>
      <c r="B260" s="2" t="str">
        <f>HYPERLINK("https://exadel.com//wp-admin/post.php?post=187373&amp;action=edit","edit")</f>
        <v>edit</v>
      </c>
      <c r="C260" t="s">
        <v>10</v>
      </c>
      <c r="D260" s="3">
        <v>43563</v>
      </c>
      <c r="E260" s="3" t="str">
        <f t="shared" ref="E260:E323" si="9">TEXT(D260,"YY-MM")</f>
        <v>19-04</v>
      </c>
      <c r="F260" s="3" t="str">
        <f t="shared" si="8"/>
        <v>19</v>
      </c>
      <c r="G260" t="s">
        <v>905</v>
      </c>
      <c r="I260" t="s">
        <v>905</v>
      </c>
      <c r="J260" t="s">
        <v>42</v>
      </c>
      <c r="K260" t="s">
        <v>646</v>
      </c>
      <c r="L260" t="s">
        <v>906</v>
      </c>
    </row>
    <row r="261" spans="1:12" x14ac:dyDescent="0.25">
      <c r="A261" s="2" t="str">
        <f>HYPERLINK("https://exadel.com/news/stem-lab-in-belarus-to-kick-off-csr-program/","Exadel Supports STEM Lab in Belarus to Kick Off CSR Program")</f>
        <v>Exadel Supports STEM Lab in Belarus to Kick Off CSR Program</v>
      </c>
      <c r="B261" s="2" t="str">
        <f>HYPERLINK("https://exadel.com//wp-admin/post.php?post=187317&amp;action=edit","edit")</f>
        <v>edit</v>
      </c>
      <c r="C261" t="s">
        <v>10</v>
      </c>
      <c r="D261" s="3">
        <v>43556</v>
      </c>
      <c r="E261" s="3" t="str">
        <f t="shared" si="9"/>
        <v>19-04</v>
      </c>
      <c r="F261" s="3" t="str">
        <f t="shared" si="8"/>
        <v>19</v>
      </c>
      <c r="G261" t="s">
        <v>907</v>
      </c>
      <c r="I261" t="s">
        <v>908</v>
      </c>
      <c r="J261" t="s">
        <v>13</v>
      </c>
      <c r="K261" t="s">
        <v>702</v>
      </c>
      <c r="L261" t="s">
        <v>909</v>
      </c>
    </row>
    <row r="262" spans="1:12" x14ac:dyDescent="0.25">
      <c r="A262" s="2" t="str">
        <f>HYPERLINK("https://exadel.com/news/exadel-developer-spotlight-alexander-antsypov/","Exadel Developer Spotlight: Meet Alexander Antsypov")</f>
        <v>Exadel Developer Spotlight: Meet Alexander Antsypov</v>
      </c>
      <c r="B262" s="2" t="str">
        <f>HYPERLINK("https://exadel.com//wp-admin/post.php?post=186746&amp;action=edit","edit")</f>
        <v>edit</v>
      </c>
      <c r="C262" t="s">
        <v>10</v>
      </c>
      <c r="D262" s="3">
        <v>43529</v>
      </c>
      <c r="E262" s="3" t="str">
        <f t="shared" si="9"/>
        <v>19-03</v>
      </c>
      <c r="F262" s="3" t="str">
        <f t="shared" si="8"/>
        <v>19</v>
      </c>
      <c r="G262" t="s">
        <v>910</v>
      </c>
      <c r="I262" t="s">
        <v>910</v>
      </c>
      <c r="J262" t="s">
        <v>805</v>
      </c>
      <c r="K262" t="s">
        <v>489</v>
      </c>
      <c r="L262" t="s">
        <v>911</v>
      </c>
    </row>
    <row r="263" spans="1:12" x14ac:dyDescent="0.25">
      <c r="A263" s="2" t="str">
        <f>HYPERLINK("https://exadel.com/news/trends-in-enterprise-software-development-2019/","Trends in Enterprise Software Development 2019 and Beyond")</f>
        <v>Trends in Enterprise Software Development 2019 and Beyond</v>
      </c>
      <c r="B263" s="2" t="str">
        <f>HYPERLINK("https://exadel.com//wp-admin/post.php?post=186629&amp;action=edit","edit")</f>
        <v>edit</v>
      </c>
      <c r="C263" t="s">
        <v>10</v>
      </c>
      <c r="D263" s="3">
        <v>43522</v>
      </c>
      <c r="E263" s="3" t="str">
        <f t="shared" si="9"/>
        <v>19-02</v>
      </c>
      <c r="F263" s="3" t="str">
        <f t="shared" si="8"/>
        <v>19</v>
      </c>
      <c r="G263" t="s">
        <v>912</v>
      </c>
      <c r="I263" t="s">
        <v>913</v>
      </c>
      <c r="J263" t="s">
        <v>19</v>
      </c>
      <c r="K263" t="s">
        <v>914</v>
      </c>
      <c r="L263" t="s">
        <v>915</v>
      </c>
    </row>
    <row r="264" spans="1:12" x14ac:dyDescent="0.25">
      <c r="A264" s="2" t="str">
        <f>HYPERLINK("https://exadel.com/news/exadel-developer-spotlight-travis-bolinger/","Exadel Developer Spotlight: Meet Travis Bolinger")</f>
        <v>Exadel Developer Spotlight: Meet Travis Bolinger</v>
      </c>
      <c r="B264" s="2" t="str">
        <f>HYPERLINK("https://exadel.com//wp-admin/post.php?post=186505&amp;action=edit","edit")</f>
        <v>edit</v>
      </c>
      <c r="C264" t="s">
        <v>10</v>
      </c>
      <c r="D264" s="3">
        <v>43501</v>
      </c>
      <c r="E264" s="3" t="str">
        <f t="shared" si="9"/>
        <v>19-02</v>
      </c>
      <c r="F264" s="3" t="str">
        <f t="shared" si="8"/>
        <v>19</v>
      </c>
      <c r="G264" t="s">
        <v>916</v>
      </c>
      <c r="I264" t="s">
        <v>916</v>
      </c>
      <c r="J264" t="s">
        <v>805</v>
      </c>
      <c r="K264" t="s">
        <v>489</v>
      </c>
      <c r="L264" t="s">
        <v>917</v>
      </c>
    </row>
    <row r="265" spans="1:12" x14ac:dyDescent="0.25">
      <c r="A265" s="2" t="str">
        <f>HYPERLINK("https://exadel.com/news/reflections-on-2018-whats-to-come-in-2019/","Reflections on 2018, What’s to Come in 2019")</f>
        <v>Reflections on 2018, What’s to Come in 2019</v>
      </c>
      <c r="B265" s="2" t="str">
        <f>HYPERLINK("https://exadel.com//wp-admin/post.php?post=185796&amp;action=edit","edit")</f>
        <v>edit</v>
      </c>
      <c r="C265" t="s">
        <v>10</v>
      </c>
      <c r="D265" s="3">
        <v>43483</v>
      </c>
      <c r="E265" s="3" t="str">
        <f t="shared" si="9"/>
        <v>19-01</v>
      </c>
      <c r="F265" s="3" t="str">
        <f t="shared" si="8"/>
        <v>19</v>
      </c>
      <c r="G265" t="s">
        <v>918</v>
      </c>
      <c r="I265" t="s">
        <v>918</v>
      </c>
      <c r="J265" t="s">
        <v>13</v>
      </c>
      <c r="K265" t="s">
        <v>746</v>
      </c>
      <c r="L265" t="s">
        <v>919</v>
      </c>
    </row>
    <row r="266" spans="1:12" x14ac:dyDescent="0.25">
      <c r="A266" s="2" t="str">
        <f>HYPERLINK("https://exadel.com/news/qa-the-ways-tech-is-driving-e-commerce/","The Ways Tech Is Driving E-commerce")</f>
        <v>The Ways Tech Is Driving E-commerce</v>
      </c>
      <c r="B266" s="2" t="str">
        <f>HYPERLINK("https://exadel.com//wp-admin/post.php?post=185707&amp;action=edit","edit")</f>
        <v>edit</v>
      </c>
      <c r="C266" t="s">
        <v>920</v>
      </c>
      <c r="D266" s="3">
        <v>43472</v>
      </c>
      <c r="E266" s="3" t="str">
        <f t="shared" si="9"/>
        <v>19-01</v>
      </c>
      <c r="F266" s="3" t="str">
        <f t="shared" si="8"/>
        <v>19</v>
      </c>
      <c r="G266" t="s">
        <v>921</v>
      </c>
      <c r="I266" t="s">
        <v>922</v>
      </c>
      <c r="J266" t="s">
        <v>42</v>
      </c>
      <c r="K266" t="s">
        <v>847</v>
      </c>
      <c r="L266" t="s">
        <v>923</v>
      </c>
    </row>
    <row r="267" spans="1:12" x14ac:dyDescent="0.25">
      <c r="A267" s="2" t="str">
        <f>HYPERLINK("https://exadel.com/news/jonathan-fries-emotions-are-at-the-core-of-firing-people-even-at-netflix/","Emotions Are at the Core of Firing People, Even at Netflix")</f>
        <v>Emotions Are at the Core of Firing People, Even at Netflix</v>
      </c>
      <c r="B267" s="2" t="str">
        <f>HYPERLINK("https://exadel.com//wp-admin/post.php?post=185529&amp;action=edit","edit")</f>
        <v>edit</v>
      </c>
      <c r="C267" t="s">
        <v>10</v>
      </c>
      <c r="D267" s="3">
        <v>43445</v>
      </c>
      <c r="E267" s="3" t="str">
        <f t="shared" si="9"/>
        <v>18-12</v>
      </c>
      <c r="F267" s="3" t="str">
        <f t="shared" si="8"/>
        <v>18</v>
      </c>
      <c r="G267" t="s">
        <v>924</v>
      </c>
      <c r="I267" t="s">
        <v>925</v>
      </c>
      <c r="J267" t="s">
        <v>42</v>
      </c>
      <c r="K267" t="s">
        <v>597</v>
      </c>
      <c r="L267" t="s">
        <v>926</v>
      </c>
    </row>
    <row r="268" spans="1:12" x14ac:dyDescent="0.25">
      <c r="A268" s="2" t="str">
        <f>HYPERLINK("https://exadel.com/news/jonathan-fries-software-requirements-are-business-requirements/","Software Requirements Are Business Requirements")</f>
        <v>Software Requirements Are Business Requirements</v>
      </c>
      <c r="B268" s="2" t="str">
        <f>HYPERLINK("https://exadel.com//wp-admin/post.php?post=185478&amp;action=edit","edit")</f>
        <v>edit</v>
      </c>
      <c r="C268" t="s">
        <v>10</v>
      </c>
      <c r="D268" s="3">
        <v>43442</v>
      </c>
      <c r="E268" s="3" t="str">
        <f t="shared" si="9"/>
        <v>18-12</v>
      </c>
      <c r="F268" s="3" t="str">
        <f t="shared" si="8"/>
        <v>18</v>
      </c>
      <c r="G268" t="s">
        <v>927</v>
      </c>
      <c r="I268" t="s">
        <v>928</v>
      </c>
      <c r="J268" t="s">
        <v>42</v>
      </c>
      <c r="K268" t="s">
        <v>646</v>
      </c>
      <c r="L268" t="s">
        <v>929</v>
      </c>
    </row>
    <row r="269" spans="1:12" x14ac:dyDescent="0.25">
      <c r="A269" s="2" t="str">
        <f>HYPERLINK("https://exadel.com/news/products-platforms-practice/","The Exadel Products and Platforms Practice")</f>
        <v>The Exadel Products and Platforms Practice</v>
      </c>
      <c r="B269" s="2" t="str">
        <f>HYPERLINK("https://exadel.com//wp-admin/post.php?post=185370&amp;action=edit","edit")</f>
        <v>edit</v>
      </c>
      <c r="C269" t="s">
        <v>10</v>
      </c>
      <c r="D269" s="3">
        <v>43432</v>
      </c>
      <c r="E269" s="3" t="str">
        <f t="shared" si="9"/>
        <v>18-11</v>
      </c>
      <c r="F269" s="3" t="str">
        <f t="shared" si="8"/>
        <v>18</v>
      </c>
      <c r="G269" t="s">
        <v>930</v>
      </c>
      <c r="I269" t="s">
        <v>931</v>
      </c>
      <c r="J269" t="s">
        <v>13</v>
      </c>
      <c r="K269" t="s">
        <v>932</v>
      </c>
      <c r="L269" t="s">
        <v>933</v>
      </c>
    </row>
    <row r="270" spans="1:12" x14ac:dyDescent="0.25">
      <c r="A270" s="2" t="str">
        <f>HYPERLINK("https://exadel.com/news/educating-software-engineers-future/","Educating the Software Engineers of the Future")</f>
        <v>Educating the Software Engineers of the Future</v>
      </c>
      <c r="B270" s="2" t="str">
        <f>HYPERLINK("https://exadel.com//wp-admin/post.php?post=184892&amp;action=edit","edit")</f>
        <v>edit</v>
      </c>
      <c r="C270" t="s">
        <v>934</v>
      </c>
      <c r="D270" s="3">
        <v>43420</v>
      </c>
      <c r="E270" s="3" t="str">
        <f t="shared" si="9"/>
        <v>18-11</v>
      </c>
      <c r="F270" s="3" t="str">
        <f t="shared" si="8"/>
        <v>18</v>
      </c>
      <c r="G270" t="s">
        <v>935</v>
      </c>
      <c r="I270" t="s">
        <v>936</v>
      </c>
      <c r="J270" t="s">
        <v>107</v>
      </c>
      <c r="K270" t="s">
        <v>201</v>
      </c>
      <c r="L270" t="s">
        <v>937</v>
      </c>
    </row>
    <row r="271" spans="1:12" x14ac:dyDescent="0.25">
      <c r="A271" s="2" t="str">
        <f>HYPERLINK("https://exadel.com/news/qanda-jonathan-fries-digital-transformation-practice/","Jonathan Fries on Exadel’s Digital Transformation Practice")</f>
        <v>Jonathan Fries on Exadel’s Digital Transformation Practice</v>
      </c>
      <c r="B271" s="2" t="str">
        <f>HYPERLINK("https://exadel.com//wp-admin/post.php?post=184509&amp;action=edit","edit")</f>
        <v>edit</v>
      </c>
      <c r="C271" t="s">
        <v>10</v>
      </c>
      <c r="D271" s="3">
        <v>43413</v>
      </c>
      <c r="E271" s="3" t="str">
        <f t="shared" si="9"/>
        <v>18-11</v>
      </c>
      <c r="F271" s="3" t="str">
        <f t="shared" si="8"/>
        <v>18</v>
      </c>
      <c r="G271" t="s">
        <v>938</v>
      </c>
      <c r="I271" t="s">
        <v>939</v>
      </c>
      <c r="J271" t="s">
        <v>13</v>
      </c>
      <c r="K271" t="s">
        <v>940</v>
      </c>
      <c r="L271" t="s">
        <v>941</v>
      </c>
    </row>
    <row r="272" spans="1:12" x14ac:dyDescent="0.25">
      <c r="A272" s="2" t="str">
        <f>HYPERLINK("https://exadel.com/news/qanda-lev-shur-exadel-digital-marketing-technology-practice/","Lev Shur on Exadel’s Digital Marketing Technology Practice")</f>
        <v>Lev Shur on Exadel’s Digital Marketing Technology Practice</v>
      </c>
      <c r="B272" s="2" t="str">
        <f>HYPERLINK("https://exadel.com//wp-admin/post.php?post=184487&amp;action=edit","edit")</f>
        <v>edit</v>
      </c>
      <c r="C272" t="s">
        <v>10</v>
      </c>
      <c r="D272" s="3">
        <v>43411</v>
      </c>
      <c r="E272" s="3" t="str">
        <f t="shared" si="9"/>
        <v>18-11</v>
      </c>
      <c r="F272" s="3" t="str">
        <f t="shared" si="8"/>
        <v>18</v>
      </c>
      <c r="G272" t="s">
        <v>942</v>
      </c>
      <c r="I272" t="s">
        <v>943</v>
      </c>
      <c r="J272" t="s">
        <v>13</v>
      </c>
      <c r="K272" t="s">
        <v>944</v>
      </c>
      <c r="L272" t="s">
        <v>945</v>
      </c>
    </row>
    <row r="273" spans="1:12" x14ac:dyDescent="0.25">
      <c r="A273" s="2" t="str">
        <f>HYPERLINK("https://exadel.com/news/artificial-intelligence-cloud/","Artificial Intelligence in the Cloud")</f>
        <v>Artificial Intelligence in the Cloud</v>
      </c>
      <c r="B273" s="2" t="str">
        <f>HYPERLINK("https://exadel.com//wp-admin/post.php?post=184275&amp;action=edit","edit")</f>
        <v>edit</v>
      </c>
      <c r="C273" t="s">
        <v>10</v>
      </c>
      <c r="D273" s="3">
        <v>43397</v>
      </c>
      <c r="E273" s="3" t="str">
        <f t="shared" si="9"/>
        <v>18-10</v>
      </c>
      <c r="F273" s="3" t="str">
        <f t="shared" si="8"/>
        <v>18</v>
      </c>
      <c r="G273" t="s">
        <v>946</v>
      </c>
      <c r="I273" t="s">
        <v>946</v>
      </c>
      <c r="J273" t="s">
        <v>19</v>
      </c>
      <c r="K273" t="s">
        <v>947</v>
      </c>
      <c r="L273" t="s">
        <v>948</v>
      </c>
    </row>
    <row r="274" spans="1:12" x14ac:dyDescent="0.25">
      <c r="A274" s="2" t="str">
        <f>HYPERLINK("https://exadel.com/news/exploring-the-fundamentals-of-blockchain/","Exploring the Fundamentals of Blockchain")</f>
        <v>Exploring the Fundamentals of Blockchain</v>
      </c>
      <c r="B274" s="2" t="str">
        <f>HYPERLINK("https://exadel.com//wp-admin/post.php?post=184251&amp;action=edit","edit")</f>
        <v>edit</v>
      </c>
      <c r="C274" t="s">
        <v>10</v>
      </c>
      <c r="D274" s="3">
        <v>43396</v>
      </c>
      <c r="E274" s="3" t="str">
        <f t="shared" si="9"/>
        <v>18-10</v>
      </c>
      <c r="F274" s="3" t="str">
        <f t="shared" si="8"/>
        <v>18</v>
      </c>
      <c r="G274" t="s">
        <v>949</v>
      </c>
      <c r="I274" t="s">
        <v>949</v>
      </c>
      <c r="J274" t="s">
        <v>42</v>
      </c>
      <c r="K274" t="s">
        <v>950</v>
      </c>
      <c r="L274" t="s">
        <v>951</v>
      </c>
    </row>
    <row r="275" spans="1:12" x14ac:dyDescent="0.25">
      <c r="A275" s="2" t="str">
        <f>HYPERLINK("https://exadel.com/news/webcast-ecommerce-trends/","Webcast: E-commerce Trends")</f>
        <v>Webcast: E-commerce Trends</v>
      </c>
      <c r="B275" s="2" t="str">
        <f>HYPERLINK("https://exadel.com//wp-admin/post.php?post=183939&amp;action=edit","edit")</f>
        <v>edit</v>
      </c>
      <c r="C275" t="s">
        <v>10</v>
      </c>
      <c r="D275" s="3">
        <v>43367</v>
      </c>
      <c r="E275" s="3" t="str">
        <f t="shared" si="9"/>
        <v>18-09</v>
      </c>
      <c r="F275" s="3" t="str">
        <f t="shared" si="8"/>
        <v>18</v>
      </c>
      <c r="G275" t="s">
        <v>952</v>
      </c>
      <c r="I275" t="s">
        <v>952</v>
      </c>
      <c r="J275" t="s">
        <v>688</v>
      </c>
      <c r="K275" t="s">
        <v>953</v>
      </c>
      <c r="L275" t="s">
        <v>954</v>
      </c>
    </row>
    <row r="276" spans="1:12" x14ac:dyDescent="0.25">
      <c r="A276" s="2" t="str">
        <f>HYPERLINK("https://exadel.com/news/webcast-ai-in-the-clouds/","Webcast: AI in the Clouds")</f>
        <v>Webcast: AI in the Clouds</v>
      </c>
      <c r="B276" s="2" t="str">
        <f>HYPERLINK("https://exadel.com//wp-admin/post.php?post=183725&amp;action=edit","edit")</f>
        <v>edit</v>
      </c>
      <c r="C276" t="s">
        <v>10</v>
      </c>
      <c r="D276" s="3">
        <v>43354</v>
      </c>
      <c r="E276" s="3" t="str">
        <f t="shared" si="9"/>
        <v>18-09</v>
      </c>
      <c r="F276" s="3" t="str">
        <f t="shared" si="8"/>
        <v>18</v>
      </c>
      <c r="G276" t="s">
        <v>955</v>
      </c>
      <c r="I276" t="s">
        <v>955</v>
      </c>
      <c r="J276" t="s">
        <v>688</v>
      </c>
      <c r="K276" t="s">
        <v>956</v>
      </c>
      <c r="L276" t="s">
        <v>957</v>
      </c>
    </row>
    <row r="277" spans="1:12" x14ac:dyDescent="0.25">
      <c r="A277" s="2" t="str">
        <f>HYPERLINK("https://exadel.com/news/exadel-announces-blockchain-solutions/","Exadel Announces Blockchain Solutions for Mobile Applications, Healthcare, and Real Estate")</f>
        <v>Exadel Announces Blockchain Solutions for Mobile Applications, Healthcare, and Real Estate</v>
      </c>
      <c r="B277" s="2" t="str">
        <f>HYPERLINK("https://exadel.com//wp-admin/post.php?post=183658&amp;action=edit","edit")</f>
        <v>edit</v>
      </c>
      <c r="C277" t="s">
        <v>10</v>
      </c>
      <c r="D277" s="3">
        <v>43349</v>
      </c>
      <c r="E277" s="3" t="str">
        <f t="shared" si="9"/>
        <v>18-09</v>
      </c>
      <c r="F277" s="3" t="str">
        <f t="shared" si="8"/>
        <v>18</v>
      </c>
      <c r="G277" t="s">
        <v>958</v>
      </c>
      <c r="I277" t="s">
        <v>959</v>
      </c>
      <c r="J277" t="s">
        <v>19</v>
      </c>
      <c r="K277" t="s">
        <v>960</v>
      </c>
      <c r="L277" t="s">
        <v>961</v>
      </c>
    </row>
    <row r="278" spans="1:12" x14ac:dyDescent="0.25">
      <c r="A278" s="2" t="str">
        <f>HYPERLINK("https://exadel.com/news/webcast-enterprise-software-trends/","Webcast: Enterprise Software Development Trends")</f>
        <v>Webcast: Enterprise Software Development Trends</v>
      </c>
      <c r="B278" s="2" t="str">
        <f>HYPERLINK("https://exadel.com//wp-admin/post.php?post=183334&amp;action=edit","edit")</f>
        <v>edit</v>
      </c>
      <c r="C278" t="s">
        <v>10</v>
      </c>
      <c r="D278" s="3">
        <v>43341</v>
      </c>
      <c r="E278" s="3" t="str">
        <f t="shared" si="9"/>
        <v>18-08</v>
      </c>
      <c r="F278" s="3" t="str">
        <f t="shared" si="8"/>
        <v>18</v>
      </c>
      <c r="G278" t="s">
        <v>962</v>
      </c>
      <c r="I278" t="s">
        <v>963</v>
      </c>
      <c r="J278" t="s">
        <v>688</v>
      </c>
      <c r="K278" t="s">
        <v>964</v>
      </c>
      <c r="L278" t="s">
        <v>965</v>
      </c>
    </row>
    <row r="279" spans="1:12" x14ac:dyDescent="0.25">
      <c r="A279" s="2" t="str">
        <f>HYPERLINK("https://exadel.com/news/jonathan-fries-sports-betting-big-challenge/","The Big Challenge for Sports Betting")</f>
        <v>The Big Challenge for Sports Betting</v>
      </c>
      <c r="B279" s="2" t="str">
        <f>HYPERLINK("https://exadel.com//wp-admin/post.php?post=183355&amp;action=edit","edit")</f>
        <v>edit</v>
      </c>
      <c r="C279" t="s">
        <v>920</v>
      </c>
      <c r="D279" s="3">
        <v>43341</v>
      </c>
      <c r="E279" s="3" t="str">
        <f t="shared" si="9"/>
        <v>18-08</v>
      </c>
      <c r="F279" s="3" t="str">
        <f t="shared" si="8"/>
        <v>18</v>
      </c>
      <c r="G279" t="s">
        <v>966</v>
      </c>
      <c r="I279" t="s">
        <v>966</v>
      </c>
      <c r="J279" t="s">
        <v>42</v>
      </c>
      <c r="K279" t="s">
        <v>967</v>
      </c>
      <c r="L279" t="s">
        <v>968</v>
      </c>
    </row>
    <row r="280" spans="1:12" x14ac:dyDescent="0.25">
      <c r="A280" s="2" t="str">
        <f>HYPERLINK("https://exadel.com/news/exadel-developer-spotlight-lindsay-mcguire/","Exadel Developer Spotlight: Meet Lindsay McGuire")</f>
        <v>Exadel Developer Spotlight: Meet Lindsay McGuire</v>
      </c>
      <c r="B280" s="2" t="str">
        <f>HYPERLINK("https://exadel.com//wp-admin/post.php?post=183336&amp;action=edit","edit")</f>
        <v>edit</v>
      </c>
      <c r="C280" t="s">
        <v>10</v>
      </c>
      <c r="D280" s="3">
        <v>43340</v>
      </c>
      <c r="E280" s="3" t="str">
        <f t="shared" si="9"/>
        <v>18-08</v>
      </c>
      <c r="F280" s="3" t="str">
        <f t="shared" si="8"/>
        <v>18</v>
      </c>
      <c r="G280" t="s">
        <v>969</v>
      </c>
      <c r="I280" t="s">
        <v>969</v>
      </c>
      <c r="J280" t="s">
        <v>805</v>
      </c>
      <c r="K280" t="s">
        <v>489</v>
      </c>
      <c r="L280" t="s">
        <v>970</v>
      </c>
    </row>
    <row r="281" spans="1:12" x14ac:dyDescent="0.25">
      <c r="A281" s="2" t="str">
        <f>HYPERLINK("https://exadel.com/news/webcast-blockchain-trends/","Webcast: Blockchain Trends")</f>
        <v>Webcast: Blockchain Trends</v>
      </c>
      <c r="B281" s="2" t="str">
        <f>HYPERLINK("https://exadel.com//wp-admin/post.php?post=182926&amp;action=edit","edit")</f>
        <v>edit</v>
      </c>
      <c r="C281" t="s">
        <v>10</v>
      </c>
      <c r="D281" s="3">
        <v>43332</v>
      </c>
      <c r="E281" s="3" t="str">
        <f t="shared" si="9"/>
        <v>18-08</v>
      </c>
      <c r="F281" s="3" t="str">
        <f t="shared" si="8"/>
        <v>18</v>
      </c>
      <c r="G281" t="s">
        <v>971</v>
      </c>
      <c r="I281" t="s">
        <v>972</v>
      </c>
      <c r="J281" t="s">
        <v>688</v>
      </c>
      <c r="K281" t="s">
        <v>973</v>
      </c>
      <c r="L281" t="s">
        <v>974</v>
      </c>
    </row>
    <row r="282" spans="1:12" x14ac:dyDescent="0.25">
      <c r="A282" s="2" t="str">
        <f>HYPERLINK("https://exadel.com/news/exadel-developer-spotlight-mikhail-andrushkevich/","Exadel Developer Spotlight: Meet Mikhail Andrushkevich")</f>
        <v>Exadel Developer Spotlight: Meet Mikhail Andrushkevich</v>
      </c>
      <c r="B282" s="2" t="str">
        <f>HYPERLINK("https://exadel.com//wp-admin/post.php?post=182645&amp;action=edit","edit")</f>
        <v>edit</v>
      </c>
      <c r="C282" t="s">
        <v>10</v>
      </c>
      <c r="D282" s="3">
        <v>43313</v>
      </c>
      <c r="E282" s="3" t="str">
        <f t="shared" si="9"/>
        <v>18-08</v>
      </c>
      <c r="F282" s="3" t="str">
        <f t="shared" si="8"/>
        <v>18</v>
      </c>
      <c r="G282" t="s">
        <v>975</v>
      </c>
      <c r="I282" t="s">
        <v>975</v>
      </c>
      <c r="J282" t="s">
        <v>805</v>
      </c>
      <c r="K282" t="s">
        <v>489</v>
      </c>
      <c r="L282" t="s">
        <v>976</v>
      </c>
    </row>
    <row r="283" spans="1:12" x14ac:dyDescent="0.25">
      <c r="A283" s="2" t="str">
        <f>HYPERLINK("https://exadel.com/news/fima-katz-finance-organizations-digital-boom/","Finance Organizations and the Digital Boom")</f>
        <v>Finance Organizations and the Digital Boom</v>
      </c>
      <c r="B283" s="2" t="str">
        <f>HYPERLINK("https://exadel.com//wp-admin/post.php?post=182560&amp;action=edit","edit")</f>
        <v>edit</v>
      </c>
      <c r="C283" t="s">
        <v>10</v>
      </c>
      <c r="D283" s="3">
        <v>43309</v>
      </c>
      <c r="E283" s="3" t="str">
        <f t="shared" si="9"/>
        <v>18-07</v>
      </c>
      <c r="F283" s="3" t="str">
        <f t="shared" si="8"/>
        <v>18</v>
      </c>
      <c r="G283" t="s">
        <v>977</v>
      </c>
      <c r="I283" t="s">
        <v>977</v>
      </c>
      <c r="J283" t="s">
        <v>42</v>
      </c>
      <c r="K283" t="s">
        <v>891</v>
      </c>
      <c r="L283" t="s">
        <v>978</v>
      </c>
    </row>
    <row r="284" spans="1:12" x14ac:dyDescent="0.25">
      <c r="A284" s="2" t="str">
        <f>HYPERLINK("https://exadel.com/news/qa-fima-katz-software-outsourcing-big-business/","Q&amp;A with Fima Katz: Why Software Outsourcing Is Becoming Big Business")</f>
        <v>Q&amp;A with Fima Katz: Why Software Outsourcing Is Becoming Big Business</v>
      </c>
      <c r="B284" s="2" t="str">
        <f>HYPERLINK("https://exadel.com//wp-admin/post.php?post=182468&amp;action=edit","edit")</f>
        <v>edit</v>
      </c>
      <c r="C284" t="s">
        <v>10</v>
      </c>
      <c r="D284" s="3">
        <v>43306</v>
      </c>
      <c r="E284" s="3" t="str">
        <f t="shared" si="9"/>
        <v>18-07</v>
      </c>
      <c r="F284" s="3" t="str">
        <f t="shared" si="8"/>
        <v>18</v>
      </c>
      <c r="G284" t="s">
        <v>979</v>
      </c>
      <c r="I284" t="s">
        <v>980</v>
      </c>
      <c r="J284" t="s">
        <v>42</v>
      </c>
      <c r="K284" t="s">
        <v>981</v>
      </c>
      <c r="L284" t="s">
        <v>982</v>
      </c>
    </row>
    <row r="285" spans="1:12" x14ac:dyDescent="0.25">
      <c r="A285" s="2" t="str">
        <f>HYPERLINK("https://exadel.com/news/sports-bettings-new-challenge-software-engineering/","Sports Betting’s New Challenge: Software Engineering")</f>
        <v>Sports Betting’s New Challenge: Software Engineering</v>
      </c>
      <c r="B285" s="2" t="str">
        <f>HYPERLINK("https://exadel.com//wp-admin/post.php?post=182343&amp;action=edit","edit")</f>
        <v>edit</v>
      </c>
      <c r="C285" t="s">
        <v>10</v>
      </c>
      <c r="D285" s="3">
        <v>43300</v>
      </c>
      <c r="E285" s="3" t="str">
        <f t="shared" si="9"/>
        <v>18-07</v>
      </c>
      <c r="F285" s="3" t="str">
        <f t="shared" si="8"/>
        <v>18</v>
      </c>
      <c r="G285" t="s">
        <v>983</v>
      </c>
      <c r="I285" t="s">
        <v>983</v>
      </c>
      <c r="J285" t="s">
        <v>19</v>
      </c>
      <c r="K285" t="s">
        <v>967</v>
      </c>
      <c r="L285" t="s">
        <v>984</v>
      </c>
    </row>
    <row r="286" spans="1:12" x14ac:dyDescent="0.25">
      <c r="A286" s="2" t="str">
        <f>HYPERLINK("https://exadel.com/news/exadel-developer-spotlight-polina-kuchinskaya/","Exadel Developer Spotlight: Meet Polina Kuchinskaya")</f>
        <v>Exadel Developer Spotlight: Meet Polina Kuchinskaya</v>
      </c>
      <c r="B286" s="2" t="str">
        <f>HYPERLINK("https://exadel.com//wp-admin/post.php?post=182287&amp;action=edit","edit")</f>
        <v>edit</v>
      </c>
      <c r="C286" t="s">
        <v>10</v>
      </c>
      <c r="D286" s="3">
        <v>43290</v>
      </c>
      <c r="E286" s="3" t="str">
        <f t="shared" si="9"/>
        <v>18-07</v>
      </c>
      <c r="F286" s="3" t="str">
        <f t="shared" si="8"/>
        <v>18</v>
      </c>
      <c r="G286" t="s">
        <v>985</v>
      </c>
      <c r="I286" t="s">
        <v>986</v>
      </c>
      <c r="J286" t="s">
        <v>805</v>
      </c>
      <c r="K286" t="s">
        <v>489</v>
      </c>
      <c r="L286" t="s">
        <v>987</v>
      </c>
    </row>
    <row r="287" spans="1:12" x14ac:dyDescent="0.25">
      <c r="A287" s="2" t="str">
        <f>HYPERLINK("https://exadel.com/news/exadels-digital-insights-webcast-series-starts-with-a-bang/","Exadel's Digital Insights Webcast Series Rolls Out")</f>
        <v>Exadel's Digital Insights Webcast Series Rolls Out</v>
      </c>
      <c r="B287" s="2" t="str">
        <f>HYPERLINK("https://exadel.com//wp-admin/post.php?post=182054&amp;action=edit","edit")</f>
        <v>edit</v>
      </c>
      <c r="C287" t="s">
        <v>920</v>
      </c>
      <c r="D287" s="3">
        <v>43288</v>
      </c>
      <c r="E287" s="3" t="str">
        <f t="shared" si="9"/>
        <v>18-07</v>
      </c>
      <c r="F287" s="3" t="str">
        <f t="shared" si="8"/>
        <v>18</v>
      </c>
      <c r="G287" t="s">
        <v>988</v>
      </c>
      <c r="I287" t="s">
        <v>988</v>
      </c>
      <c r="J287" t="s">
        <v>688</v>
      </c>
      <c r="K287" t="s">
        <v>989</v>
      </c>
      <c r="L287" t="s">
        <v>990</v>
      </c>
    </row>
    <row r="288" spans="1:12" x14ac:dyDescent="0.25">
      <c r="A288" s="2" t="str">
        <f>HYPERLINK("https://exadel.com/news/exadel-developer-spotlight-patrick-flynn/","Exadel Developer Spotlight: Meet Patrick Flynn")</f>
        <v>Exadel Developer Spotlight: Meet Patrick Flynn</v>
      </c>
      <c r="B288" s="2" t="str">
        <f>HYPERLINK("https://exadel.com//wp-admin/post.php?post=182037&amp;action=edit","edit")</f>
        <v>edit</v>
      </c>
      <c r="C288" t="s">
        <v>10</v>
      </c>
      <c r="D288" s="3">
        <v>43286</v>
      </c>
      <c r="E288" s="3" t="str">
        <f t="shared" si="9"/>
        <v>18-07</v>
      </c>
      <c r="F288" s="3" t="str">
        <f t="shared" si="8"/>
        <v>18</v>
      </c>
      <c r="G288" t="s">
        <v>991</v>
      </c>
      <c r="I288" t="s">
        <v>991</v>
      </c>
      <c r="J288" t="s">
        <v>805</v>
      </c>
      <c r="K288" t="s">
        <v>489</v>
      </c>
      <c r="L288" t="s">
        <v>992</v>
      </c>
    </row>
    <row r="289" spans="1:12" x14ac:dyDescent="0.25">
      <c r="A289" s="2" t="str">
        <f>HYPERLINK("https://exadel.com/news/what-it-means-to-be-a-woman-in-technology/","What It Means to Be a Woman in Technology")</f>
        <v>What It Means to Be a Woman in Technology</v>
      </c>
      <c r="B289" s="2" t="str">
        <f>HYPERLINK("https://exadel.com//wp-admin/post.php?post=181942&amp;action=edit","edit")</f>
        <v>edit</v>
      </c>
      <c r="C289" t="s">
        <v>10</v>
      </c>
      <c r="D289" s="3">
        <v>43279</v>
      </c>
      <c r="E289" s="3" t="str">
        <f t="shared" si="9"/>
        <v>18-06</v>
      </c>
      <c r="F289" s="3" t="str">
        <f t="shared" si="8"/>
        <v>18</v>
      </c>
      <c r="G289" t="s">
        <v>993</v>
      </c>
      <c r="I289" t="s">
        <v>994</v>
      </c>
      <c r="J289" t="s">
        <v>42</v>
      </c>
      <c r="K289" t="s">
        <v>995</v>
      </c>
      <c r="L289" t="s">
        <v>996</v>
      </c>
    </row>
    <row r="290" spans="1:12" x14ac:dyDescent="0.25">
      <c r="A290" s="2" t="str">
        <f>HYPERLINK("https://exadel.com/news/exadel-is-a-top-mobile-software-development-firm/","Exadel Is a Top Mobile &amp; Software Development Firm!")</f>
        <v>Exadel Is a Top Mobile &amp; Software Development Firm!</v>
      </c>
      <c r="B290" s="2" t="str">
        <f>HYPERLINK("https://exadel.com//wp-admin/post.php?post=181895&amp;action=edit","edit")</f>
        <v>edit</v>
      </c>
      <c r="C290" t="s">
        <v>10</v>
      </c>
      <c r="D290" s="3">
        <v>43276</v>
      </c>
      <c r="E290" s="3" t="str">
        <f t="shared" si="9"/>
        <v>18-06</v>
      </c>
      <c r="F290" s="3" t="str">
        <f t="shared" si="8"/>
        <v>18</v>
      </c>
      <c r="G290" t="s">
        <v>997</v>
      </c>
      <c r="I290" t="s">
        <v>998</v>
      </c>
      <c r="J290" t="s">
        <v>13</v>
      </c>
      <c r="K290" t="s">
        <v>999</v>
      </c>
      <c r="L290" t="s">
        <v>1000</v>
      </c>
    </row>
    <row r="291" spans="1:12" x14ac:dyDescent="0.25">
      <c r="A291" s="2" t="str">
        <f>HYPERLINK("https://exadel.com/news/aligning-your-company-in-the-age-of-digital-transformation/","Aligning Your Company in the Age of Digital Transformation")</f>
        <v>Aligning Your Company in the Age of Digital Transformation</v>
      </c>
      <c r="B291" s="2" t="str">
        <f>HYPERLINK("https://exadel.com//wp-admin/post.php?post=181439&amp;action=edit","edit")</f>
        <v>edit</v>
      </c>
      <c r="C291" t="s">
        <v>10</v>
      </c>
      <c r="D291" s="3">
        <v>43270</v>
      </c>
      <c r="E291" s="3" t="str">
        <f t="shared" si="9"/>
        <v>18-06</v>
      </c>
      <c r="F291" s="3" t="str">
        <f t="shared" si="8"/>
        <v>18</v>
      </c>
      <c r="G291" t="s">
        <v>1001</v>
      </c>
      <c r="I291" t="s">
        <v>1001</v>
      </c>
      <c r="J291" t="s">
        <v>42</v>
      </c>
      <c r="K291" t="s">
        <v>443</v>
      </c>
      <c r="L291" t="s">
        <v>1002</v>
      </c>
    </row>
    <row r="292" spans="1:12" x14ac:dyDescent="0.25">
      <c r="A292" s="2" t="str">
        <f>HYPERLINK("https://exadel.com/news/soft-robotics-in-the-contemporary-workplace/","Soft Robotics in the Contemporary Workplace")</f>
        <v>Soft Robotics in the Contemporary Workplace</v>
      </c>
      <c r="B292" s="2" t="str">
        <f>HYPERLINK("https://exadel.com//wp-admin/post.php?post=181326&amp;action=edit","edit")</f>
        <v>edit</v>
      </c>
      <c r="C292" t="s">
        <v>10</v>
      </c>
      <c r="D292" s="3">
        <v>43264</v>
      </c>
      <c r="E292" s="3" t="str">
        <f t="shared" si="9"/>
        <v>18-06</v>
      </c>
      <c r="F292" s="3" t="str">
        <f t="shared" si="8"/>
        <v>18</v>
      </c>
      <c r="G292" t="s">
        <v>1003</v>
      </c>
      <c r="I292" t="s">
        <v>1004</v>
      </c>
      <c r="J292" t="s">
        <v>42</v>
      </c>
      <c r="K292" t="s">
        <v>1005</v>
      </c>
      <c r="L292" t="s">
        <v>1006</v>
      </c>
    </row>
    <row r="293" spans="1:12" x14ac:dyDescent="0.25">
      <c r="A293" s="2" t="str">
        <f>HYPERLINK("https://exadel.com/news/leveraging-beacon-technology-to-make-cities-more-livable/","Leveraging Beacon Technology to Make Cities More Livable")</f>
        <v>Leveraging Beacon Technology to Make Cities More Livable</v>
      </c>
      <c r="B293" s="2" t="str">
        <f>HYPERLINK("https://exadel.com//wp-admin/post.php?post=180840&amp;action=edit","edit")</f>
        <v>edit</v>
      </c>
      <c r="C293" t="s">
        <v>10</v>
      </c>
      <c r="D293" s="3">
        <v>43253</v>
      </c>
      <c r="E293" s="3" t="str">
        <f t="shared" si="9"/>
        <v>18-06</v>
      </c>
      <c r="F293" s="3" t="str">
        <f t="shared" si="8"/>
        <v>18</v>
      </c>
      <c r="G293" t="s">
        <v>1007</v>
      </c>
      <c r="I293" t="s">
        <v>1007</v>
      </c>
      <c r="J293" t="s">
        <v>19</v>
      </c>
      <c r="K293" t="s">
        <v>1008</v>
      </c>
      <c r="L293" t="s">
        <v>1009</v>
      </c>
    </row>
    <row r="294" spans="1:12" x14ac:dyDescent="0.25">
      <c r="A294" s="2" t="str">
        <f>HYPERLINK("https://exadel.com/news/amazon-iot-button/","The Amazon IoT Button: Dedicated Hardware to Do One Cool Thing")</f>
        <v>The Amazon IoT Button: Dedicated Hardware to Do One Cool Thing</v>
      </c>
      <c r="B294" s="2" t="str">
        <f>HYPERLINK("https://exadel.com//wp-admin/post.php?post=180095&amp;action=edit","edit")</f>
        <v>edit</v>
      </c>
      <c r="C294" t="s">
        <v>920</v>
      </c>
      <c r="D294" s="3">
        <v>43231</v>
      </c>
      <c r="E294" s="3" t="str">
        <f t="shared" si="9"/>
        <v>18-05</v>
      </c>
      <c r="F294" s="3" t="str">
        <f t="shared" si="8"/>
        <v>18</v>
      </c>
      <c r="G294" t="s">
        <v>1010</v>
      </c>
      <c r="J294" t="s">
        <v>19</v>
      </c>
      <c r="K294" t="s">
        <v>1011</v>
      </c>
      <c r="L294" t="s">
        <v>1012</v>
      </c>
    </row>
    <row r="295" spans="1:12" x14ac:dyDescent="0.25">
      <c r="A295" s="2" t="str">
        <f>HYPERLINK("https://exadel.com/news/blockchain-grabs-real-estate/","Blockchain Grabs Real Estate")</f>
        <v>Blockchain Grabs Real Estate</v>
      </c>
      <c r="B295" s="2" t="str">
        <f>HYPERLINK("https://exadel.com//wp-admin/post.php?post=179775&amp;action=edit","edit")</f>
        <v>edit</v>
      </c>
      <c r="C295" t="s">
        <v>10</v>
      </c>
      <c r="D295" s="3">
        <v>43228</v>
      </c>
      <c r="E295" s="3" t="str">
        <f t="shared" si="9"/>
        <v>18-05</v>
      </c>
      <c r="F295" s="3" t="str">
        <f t="shared" si="8"/>
        <v>18</v>
      </c>
      <c r="G295" t="s">
        <v>1013</v>
      </c>
      <c r="J295" t="s">
        <v>19</v>
      </c>
      <c r="K295" t="s">
        <v>1014</v>
      </c>
      <c r="L295" t="s">
        <v>1015</v>
      </c>
    </row>
    <row r="296" spans="1:12" x14ac:dyDescent="0.25">
      <c r="A296" s="2" t="str">
        <f>HYPERLINK("https://exadel.com/news/exadel-top-data-analytics-company-san-francisco-clutch/","Exadel Named Top Data Analytics Company in San Francisco Area by Clutch")</f>
        <v>Exadel Named Top Data Analytics Company in San Francisco Area by Clutch</v>
      </c>
      <c r="B296" s="2" t="str">
        <f>HYPERLINK("https://exadel.com//wp-admin/post.php?post=179681&amp;action=edit","edit")</f>
        <v>edit</v>
      </c>
      <c r="C296" t="s">
        <v>10</v>
      </c>
      <c r="D296" s="3">
        <v>43224</v>
      </c>
      <c r="E296" s="3" t="str">
        <f t="shared" si="9"/>
        <v>18-05</v>
      </c>
      <c r="F296" s="3" t="str">
        <f t="shared" si="8"/>
        <v>18</v>
      </c>
      <c r="G296" t="s">
        <v>1016</v>
      </c>
      <c r="J296" t="s">
        <v>13</v>
      </c>
      <c r="K296" t="s">
        <v>999</v>
      </c>
      <c r="L296" t="s">
        <v>1017</v>
      </c>
    </row>
    <row r="297" spans="1:12" x14ac:dyDescent="0.25">
      <c r="A297" s="2" t="str">
        <f>HYPERLINK("https://exadel.com/news/fima-katz-talks-fintech-european-conference/","Fima Katz Talks Fintech at European Conference")</f>
        <v>Fima Katz Talks Fintech at European Conference</v>
      </c>
      <c r="B297" s="2" t="str">
        <f>HYPERLINK("https://exadel.com//wp-admin/post.php?post=179164&amp;action=edit","edit")</f>
        <v>edit</v>
      </c>
      <c r="C297" t="s">
        <v>920</v>
      </c>
      <c r="D297" s="3">
        <v>43210</v>
      </c>
      <c r="E297" s="3" t="str">
        <f t="shared" si="9"/>
        <v>18-04</v>
      </c>
      <c r="F297" s="3" t="str">
        <f t="shared" si="8"/>
        <v>18</v>
      </c>
      <c r="G297" t="s">
        <v>1018</v>
      </c>
      <c r="J297" t="s">
        <v>688</v>
      </c>
      <c r="K297" t="s">
        <v>1019</v>
      </c>
      <c r="L297" t="s">
        <v>1020</v>
      </c>
    </row>
    <row r="298" spans="1:12" x14ac:dyDescent="0.25">
      <c r="A298" s="2" t="str">
        <f>HYPERLINK("https://exadel.com/news/learn-about-enterprise-grade-ai/","Learn about Enterprise-Grade AI on April 25th")</f>
        <v>Learn about Enterprise-Grade AI on April 25th</v>
      </c>
      <c r="B298" s="2" t="str">
        <f>HYPERLINK("https://exadel.com//wp-admin/post.php?post=178909&amp;action=edit","edit")</f>
        <v>edit</v>
      </c>
      <c r="C298" t="s">
        <v>920</v>
      </c>
      <c r="D298" s="3">
        <v>43206</v>
      </c>
      <c r="E298" s="3" t="str">
        <f t="shared" si="9"/>
        <v>18-04</v>
      </c>
      <c r="F298" s="3" t="str">
        <f t="shared" si="8"/>
        <v>18</v>
      </c>
      <c r="G298" t="s">
        <v>1021</v>
      </c>
      <c r="J298" t="s">
        <v>688</v>
      </c>
      <c r="K298" t="s">
        <v>1022</v>
      </c>
      <c r="L298" t="s">
        <v>1023</v>
      </c>
    </row>
    <row r="299" spans="1:12" x14ac:dyDescent="0.25">
      <c r="A299" s="2" t="str">
        <f>HYPERLINK("https://exadel.com/news/old-world-charm-cutting-edge-tech-development/","Old World Charm, Cutting-Edge Tech Development")</f>
        <v>Old World Charm, Cutting-Edge Tech Development</v>
      </c>
      <c r="B299" s="2" t="str">
        <f>HYPERLINK("https://exadel.com//wp-admin/post.php?post=176235&amp;action=edit","edit")</f>
        <v>edit</v>
      </c>
      <c r="C299" t="s">
        <v>10</v>
      </c>
      <c r="D299" s="3">
        <v>43141</v>
      </c>
      <c r="E299" s="3" t="str">
        <f t="shared" si="9"/>
        <v>18-02</v>
      </c>
      <c r="F299" s="3" t="str">
        <f t="shared" si="8"/>
        <v>18</v>
      </c>
      <c r="G299" t="s">
        <v>1024</v>
      </c>
      <c r="I299" t="s">
        <v>1025</v>
      </c>
      <c r="J299" t="s">
        <v>13</v>
      </c>
      <c r="K299" t="s">
        <v>1026</v>
      </c>
      <c r="L299" t="s">
        <v>1027</v>
      </c>
    </row>
    <row r="300" spans="1:12" x14ac:dyDescent="0.25">
      <c r="A300" s="2" t="str">
        <f>HYPERLINK("https://exadel.com/news/driverless-cars-urban-planning/","What Driverless Cars Mean for the Role of AI in Urban Planning")</f>
        <v>What Driverless Cars Mean for the Role of AI in Urban Planning</v>
      </c>
      <c r="B300" s="2" t="str">
        <f>HYPERLINK("https://exadel.com//wp-admin/post.php?post=176228&amp;action=edit","edit")</f>
        <v>edit</v>
      </c>
      <c r="C300" t="s">
        <v>10</v>
      </c>
      <c r="D300" s="3">
        <v>43140</v>
      </c>
      <c r="E300" s="3" t="str">
        <f t="shared" si="9"/>
        <v>18-02</v>
      </c>
      <c r="F300" s="3" t="str">
        <f t="shared" si="8"/>
        <v>18</v>
      </c>
      <c r="G300" t="s">
        <v>1028</v>
      </c>
      <c r="J300" t="s">
        <v>19</v>
      </c>
      <c r="K300" t="s">
        <v>1029</v>
      </c>
      <c r="L300" t="s">
        <v>1030</v>
      </c>
    </row>
    <row r="301" spans="1:12" x14ac:dyDescent="0.25">
      <c r="A301" s="2" t="str">
        <f>HYPERLINK("https://exadel.com/news/5-keys-jumpstarting-digital-transformation/","5 Keys to Jumpstarting Your Digital Transformation")</f>
        <v>5 Keys to Jumpstarting Your Digital Transformation</v>
      </c>
      <c r="B301" s="2" t="str">
        <f>HYPERLINK("https://exadel.com//wp-admin/post.php?post=176216&amp;action=edit","edit")</f>
        <v>edit</v>
      </c>
      <c r="C301" t="s">
        <v>10</v>
      </c>
      <c r="D301" s="3">
        <v>43139</v>
      </c>
      <c r="E301" s="3" t="str">
        <f t="shared" si="9"/>
        <v>18-02</v>
      </c>
      <c r="F301" s="3" t="str">
        <f t="shared" si="8"/>
        <v>18</v>
      </c>
      <c r="G301" t="s">
        <v>1031</v>
      </c>
      <c r="J301" t="s">
        <v>42</v>
      </c>
      <c r="K301" t="s">
        <v>443</v>
      </c>
      <c r="L301" t="s">
        <v>1032</v>
      </c>
    </row>
    <row r="302" spans="1:12" x14ac:dyDescent="0.25">
      <c r="A302" s="2" t="str">
        <f>HYPERLINK("https://exadel.com/news/how-blockchain-will-transform-software-development/","How Blockchain Will Transform Software Development")</f>
        <v>How Blockchain Will Transform Software Development</v>
      </c>
      <c r="B302" s="2" t="str">
        <f>HYPERLINK("https://exadel.com//wp-admin/post.php?post=149069&amp;action=edit","edit")</f>
        <v>edit</v>
      </c>
      <c r="C302" t="s">
        <v>10</v>
      </c>
      <c r="D302" s="3">
        <v>43110</v>
      </c>
      <c r="E302" s="3" t="str">
        <f t="shared" si="9"/>
        <v>18-01</v>
      </c>
      <c r="F302" s="3" t="str">
        <f t="shared" si="8"/>
        <v>18</v>
      </c>
      <c r="G302" t="s">
        <v>1033</v>
      </c>
      <c r="J302" t="s">
        <v>19</v>
      </c>
      <c r="K302" t="s">
        <v>1034</v>
      </c>
      <c r="L302" t="s">
        <v>1035</v>
      </c>
    </row>
    <row r="303" spans="1:12" x14ac:dyDescent="0.25">
      <c r="A303" s="2" t="str">
        <f>HYPERLINK("https://exadel.com/news/fintech-advancing-faster-and-faster/","FinTech Moves Faster and Faster Every Day")</f>
        <v>FinTech Moves Faster and Faster Every Day</v>
      </c>
      <c r="B303" s="2" t="str">
        <f>HYPERLINK("https://exadel.com//wp-admin/post.php?post=143514&amp;action=edit","edit")</f>
        <v>edit</v>
      </c>
      <c r="C303" t="s">
        <v>10</v>
      </c>
      <c r="D303" s="3">
        <v>43106</v>
      </c>
      <c r="E303" s="3" t="str">
        <f t="shared" si="9"/>
        <v>18-01</v>
      </c>
      <c r="F303" s="3" t="str">
        <f t="shared" si="8"/>
        <v>18</v>
      </c>
      <c r="G303" t="s">
        <v>1036</v>
      </c>
      <c r="J303" t="s">
        <v>19</v>
      </c>
      <c r="K303" t="s">
        <v>1037</v>
      </c>
      <c r="L303" t="s">
        <v>1038</v>
      </c>
    </row>
    <row r="304" spans="1:12" x14ac:dyDescent="0.25">
      <c r="A304" s="2" t="str">
        <f>HYPERLINK("https://exadel.com/news/driving-air-travel-data-innovation-rest-apis/","Driving Air Travel Data Innovation: REST APIs")</f>
        <v>Driving Air Travel Data Innovation: REST APIs</v>
      </c>
      <c r="B304" s="2" t="str">
        <f>HYPERLINK("https://exadel.com//wp-admin/post.php?post=141595&amp;action=edit","edit")</f>
        <v>edit</v>
      </c>
      <c r="C304" t="s">
        <v>10</v>
      </c>
      <c r="D304" s="3">
        <v>43104</v>
      </c>
      <c r="E304" s="3" t="str">
        <f t="shared" si="9"/>
        <v>18-01</v>
      </c>
      <c r="F304" s="3" t="str">
        <f t="shared" si="8"/>
        <v>18</v>
      </c>
      <c r="G304" t="s">
        <v>1039</v>
      </c>
      <c r="J304" t="s">
        <v>19</v>
      </c>
      <c r="K304" t="s">
        <v>1040</v>
      </c>
      <c r="L304" t="s">
        <v>1041</v>
      </c>
    </row>
    <row r="305" spans="1:12" x14ac:dyDescent="0.25">
      <c r="A305" s="2" t="str">
        <f>HYPERLINK("https://exadel.com/news/exadel-adds-another-award/","Exadel Adds Another Award")</f>
        <v>Exadel Adds Another Award</v>
      </c>
      <c r="B305" s="2" t="str">
        <f>HYPERLINK("https://exadel.com//wp-admin/post.php?post=75700&amp;action=edit","edit")</f>
        <v>edit</v>
      </c>
      <c r="C305" t="s">
        <v>10</v>
      </c>
      <c r="D305" s="3">
        <v>43076</v>
      </c>
      <c r="E305" s="3" t="str">
        <f t="shared" si="9"/>
        <v>17-12</v>
      </c>
      <c r="F305" s="3" t="str">
        <f t="shared" si="8"/>
        <v>17</v>
      </c>
      <c r="G305" t="s">
        <v>1042</v>
      </c>
      <c r="J305" t="s">
        <v>13</v>
      </c>
      <c r="K305" t="s">
        <v>999</v>
      </c>
      <c r="L305" t="s">
        <v>1043</v>
      </c>
    </row>
    <row r="306" spans="1:12" x14ac:dyDescent="0.25">
      <c r="A306" s="2" t="str">
        <f>HYPERLINK("https://exadel.com/news/android-your-business/","Android Is the #1 Mobile Platform: What It Means for Your Business")</f>
        <v>Android Is the #1 Mobile Platform: What It Means for Your Business</v>
      </c>
      <c r="B306" s="2" t="str">
        <f>HYPERLINK("https://exadel.com//wp-admin/post.php?post=61940&amp;action=edit","edit")</f>
        <v>edit</v>
      </c>
      <c r="C306" t="s">
        <v>10</v>
      </c>
      <c r="D306" s="3">
        <v>43073</v>
      </c>
      <c r="E306" s="3" t="str">
        <f t="shared" si="9"/>
        <v>17-12</v>
      </c>
      <c r="F306" s="3" t="str">
        <f t="shared" si="8"/>
        <v>17</v>
      </c>
      <c r="G306" t="s">
        <v>1044</v>
      </c>
      <c r="J306" t="s">
        <v>19</v>
      </c>
      <c r="K306" t="s">
        <v>1045</v>
      </c>
      <c r="L306" t="s">
        <v>1046</v>
      </c>
    </row>
    <row r="307" spans="1:12" x14ac:dyDescent="0.25">
      <c r="A307" s="2" t="str">
        <f>HYPERLINK("https://exadel.com/news/migrate-data-safely-efficiently/","How to Migrate Data Safely and Efficiently")</f>
        <v>How to Migrate Data Safely and Efficiently</v>
      </c>
      <c r="B307" s="2" t="str">
        <f>HYPERLINK("https://exadel.com//wp-admin/post.php?post=61549&amp;action=edit","edit")</f>
        <v>edit</v>
      </c>
      <c r="C307" t="s">
        <v>10</v>
      </c>
      <c r="D307" s="3">
        <v>43069</v>
      </c>
      <c r="E307" s="3" t="str">
        <f t="shared" si="9"/>
        <v>17-11</v>
      </c>
      <c r="F307" s="3" t="str">
        <f t="shared" si="8"/>
        <v>17</v>
      </c>
      <c r="G307" t="s">
        <v>1047</v>
      </c>
      <c r="J307" t="s">
        <v>19</v>
      </c>
      <c r="K307" t="s">
        <v>443</v>
      </c>
      <c r="L307" t="s">
        <v>1048</v>
      </c>
    </row>
    <row r="308" spans="1:12" x14ac:dyDescent="0.25">
      <c r="A308" s="2" t="str">
        <f>HYPERLINK("https://exadel.com/news/how-digital-transformation-can-make-businesses-more-efficient/","How Digital Transformation Can Make Businesses More Efficient")</f>
        <v>How Digital Transformation Can Make Businesses More Efficient</v>
      </c>
      <c r="B308" s="2" t="str">
        <f>HYPERLINK("https://exadel.com//wp-admin/post.php?post=37556&amp;action=edit","edit")</f>
        <v>edit</v>
      </c>
      <c r="C308" t="s">
        <v>10</v>
      </c>
      <c r="D308" s="3">
        <v>43060</v>
      </c>
      <c r="E308" s="3" t="str">
        <f t="shared" si="9"/>
        <v>17-11</v>
      </c>
      <c r="F308" s="3" t="str">
        <f t="shared" si="8"/>
        <v>17</v>
      </c>
      <c r="G308" t="s">
        <v>1049</v>
      </c>
      <c r="J308" t="s">
        <v>42</v>
      </c>
      <c r="K308" t="s">
        <v>443</v>
      </c>
      <c r="L308" t="s">
        <v>1050</v>
      </c>
    </row>
    <row r="309" spans="1:12" x14ac:dyDescent="0.25">
      <c r="A309" s="2" t="str">
        <f>HYPERLINK("https://exadel.com/news/gps-enabled-smartwatches/","From Sci-Fi to Reality: How GPS-Enabled Smartwatches Entered the Mainstream")</f>
        <v>From Sci-Fi to Reality: How GPS-Enabled Smartwatches Entered the Mainstream</v>
      </c>
      <c r="B309" s="2" t="str">
        <f>HYPERLINK("https://exadel.com//wp-admin/post.php?post=37159&amp;action=edit","edit")</f>
        <v>edit</v>
      </c>
      <c r="C309" t="s">
        <v>10</v>
      </c>
      <c r="D309" s="3">
        <v>43056</v>
      </c>
      <c r="E309" s="3" t="str">
        <f t="shared" si="9"/>
        <v>17-11</v>
      </c>
      <c r="F309" s="3" t="str">
        <f t="shared" si="8"/>
        <v>17</v>
      </c>
      <c r="G309" t="s">
        <v>1051</v>
      </c>
      <c r="J309" t="s">
        <v>19</v>
      </c>
      <c r="K309" t="s">
        <v>1052</v>
      </c>
      <c r="L309" t="s">
        <v>1053</v>
      </c>
    </row>
    <row r="310" spans="1:12" x14ac:dyDescent="0.25">
      <c r="A310" s="2" t="str">
        <f>HYPERLINK("https://exadel.com/news/revisiting-reviewing-code-audit-time/","Revisit, Review — Why (and When) You Need a Code Audit")</f>
        <v>Revisit, Review — Why (and When) You Need a Code Audit</v>
      </c>
      <c r="B310" s="2" t="str">
        <f>HYPERLINK("https://exadel.com//wp-admin/post.php?post=37302&amp;action=edit","edit")</f>
        <v>edit</v>
      </c>
      <c r="C310" t="s">
        <v>10</v>
      </c>
      <c r="D310" s="3">
        <v>43056</v>
      </c>
      <c r="E310" s="3" t="str">
        <f t="shared" si="9"/>
        <v>17-11</v>
      </c>
      <c r="F310" s="3" t="str">
        <f t="shared" si="8"/>
        <v>17</v>
      </c>
      <c r="G310" t="s">
        <v>1054</v>
      </c>
      <c r="J310" t="s">
        <v>19</v>
      </c>
      <c r="K310" t="s">
        <v>1055</v>
      </c>
      <c r="L310" t="s">
        <v>1056</v>
      </c>
    </row>
    <row r="311" spans="1:12" x14ac:dyDescent="0.25">
      <c r="A311" s="2" t="str">
        <f>HYPERLINK("https://exadel.com/news/open-source-code-sharing-value/","The Value of Open Source Code Sharing")</f>
        <v>The Value of Open Source Code Sharing</v>
      </c>
      <c r="B311" s="2" t="str">
        <f>HYPERLINK("https://exadel.com//wp-admin/post.php?post=37148&amp;action=edit","edit")</f>
        <v>edit</v>
      </c>
      <c r="C311" t="s">
        <v>10</v>
      </c>
      <c r="D311" s="3">
        <v>43055</v>
      </c>
      <c r="E311" s="3" t="str">
        <f t="shared" si="9"/>
        <v>17-11</v>
      </c>
      <c r="F311" s="3" t="str">
        <f t="shared" si="8"/>
        <v>17</v>
      </c>
      <c r="G311" t="s">
        <v>1057</v>
      </c>
      <c r="J311" t="s">
        <v>107</v>
      </c>
      <c r="K311" t="s">
        <v>1058</v>
      </c>
      <c r="L311" t="s">
        <v>1059</v>
      </c>
    </row>
    <row r="312" spans="1:12" x14ac:dyDescent="0.25">
      <c r="A312" s="2" t="str">
        <f>HYPERLINK("https://exadel.com/news/smart-contracts-blockchain-feature/","Smart Contracts: A Revolutionary Feature of Blockchain")</f>
        <v>Smart Contracts: A Revolutionary Feature of Blockchain</v>
      </c>
      <c r="B312" s="2" t="str">
        <f>HYPERLINK("https://exadel.com//wp-admin/post.php?post=36635&amp;action=edit","edit")</f>
        <v>edit</v>
      </c>
      <c r="C312" t="s">
        <v>10</v>
      </c>
      <c r="D312" s="3">
        <v>43054</v>
      </c>
      <c r="E312" s="3" t="str">
        <f t="shared" si="9"/>
        <v>17-11</v>
      </c>
      <c r="F312" s="3" t="str">
        <f t="shared" si="8"/>
        <v>17</v>
      </c>
      <c r="G312" t="s">
        <v>1060</v>
      </c>
      <c r="J312" t="s">
        <v>19</v>
      </c>
      <c r="K312" t="s">
        <v>950</v>
      </c>
      <c r="L312" t="s">
        <v>1061</v>
      </c>
    </row>
    <row r="313" spans="1:12" x14ac:dyDescent="0.25">
      <c r="A313" s="2" t="str">
        <f>HYPERLINK("https://exadel.com/news/news-roundup-cybersecurity-awareness/","News Roundup: Cybersecurity Awareness")</f>
        <v>News Roundup: Cybersecurity Awareness</v>
      </c>
      <c r="B313" s="2" t="str">
        <f>HYPERLINK("https://exadel.com//wp-admin/post.php?post=36611&amp;action=edit","edit")</f>
        <v>edit</v>
      </c>
      <c r="C313" t="s">
        <v>10</v>
      </c>
      <c r="D313" s="3">
        <v>43053</v>
      </c>
      <c r="E313" s="3" t="str">
        <f t="shared" si="9"/>
        <v>17-11</v>
      </c>
      <c r="F313" s="3" t="str">
        <f t="shared" si="8"/>
        <v>17</v>
      </c>
      <c r="G313" t="s">
        <v>1062</v>
      </c>
      <c r="J313" t="s">
        <v>19</v>
      </c>
      <c r="K313" t="s">
        <v>1063</v>
      </c>
      <c r="L313" t="s">
        <v>1064</v>
      </c>
    </row>
    <row r="314" spans="1:12" x14ac:dyDescent="0.25">
      <c r="A314" s="2" t="str">
        <f>HYPERLINK("https://exadel.com/news/the-it-testing-challenge-is-on-in-bialytsok/","The IT Testing Challenge Is on in Bialytsok!")</f>
        <v>The IT Testing Challenge Is on in Bialytsok!</v>
      </c>
      <c r="B314" s="2" t="str">
        <f>HYPERLINK("https://exadel.com//wp-admin/post.php?post=35741&amp;action=edit","edit")</f>
        <v>edit</v>
      </c>
      <c r="C314" t="s">
        <v>10</v>
      </c>
      <c r="D314" s="3">
        <v>43042</v>
      </c>
      <c r="E314" s="3" t="str">
        <f t="shared" si="9"/>
        <v>17-11</v>
      </c>
      <c r="F314" s="3" t="str">
        <f t="shared" si="8"/>
        <v>17</v>
      </c>
      <c r="G314" t="s">
        <v>1065</v>
      </c>
      <c r="J314" t="s">
        <v>688</v>
      </c>
      <c r="K314" t="s">
        <v>1019</v>
      </c>
      <c r="L314" t="s">
        <v>1066</v>
      </c>
    </row>
    <row r="315" spans="1:12" x14ac:dyDescent="0.25">
      <c r="A315" s="2" t="str">
        <f>HYPERLINK("https://exadel.com/news/the-data-behind-halloween/","The Data behind Halloween")</f>
        <v>The Data behind Halloween</v>
      </c>
      <c r="B315" s="2" t="str">
        <f>HYPERLINK("https://exadel.com//wp-admin/post.php?post=35538&amp;action=edit","edit")</f>
        <v>edit</v>
      </c>
      <c r="C315" t="s">
        <v>10</v>
      </c>
      <c r="D315" s="3">
        <v>43038</v>
      </c>
      <c r="E315" s="3" t="str">
        <f t="shared" si="9"/>
        <v>17-10</v>
      </c>
      <c r="F315" s="3" t="str">
        <f t="shared" si="8"/>
        <v>17</v>
      </c>
      <c r="G315" t="s">
        <v>1067</v>
      </c>
      <c r="J315" t="s">
        <v>19</v>
      </c>
      <c r="K315" t="s">
        <v>1068</v>
      </c>
      <c r="L315" t="s">
        <v>1069</v>
      </c>
    </row>
    <row r="316" spans="1:12" x14ac:dyDescent="0.25">
      <c r="A316" s="2" t="str">
        <f>HYPERLINK("https://exadel.com/news/fourth-industrial-revolution-ar-iot/","The Fourth Industrial Revolution: The Integration of IoT and AR")</f>
        <v>The Fourth Industrial Revolution: The Integration of IoT and AR</v>
      </c>
      <c r="B316" s="2" t="str">
        <f>HYPERLINK("https://exadel.com//wp-admin/post.php?post=34756&amp;action=edit","edit")</f>
        <v>edit</v>
      </c>
      <c r="C316" t="s">
        <v>10</v>
      </c>
      <c r="D316" s="3">
        <v>43029</v>
      </c>
      <c r="E316" s="3" t="str">
        <f t="shared" si="9"/>
        <v>17-10</v>
      </c>
      <c r="F316" s="3" t="str">
        <f t="shared" si="8"/>
        <v>17</v>
      </c>
      <c r="G316" t="s">
        <v>1070</v>
      </c>
      <c r="J316" t="s">
        <v>42</v>
      </c>
      <c r="K316" t="s">
        <v>1011</v>
      </c>
      <c r="L316" t="s">
        <v>1071</v>
      </c>
    </row>
    <row r="317" spans="1:12" x14ac:dyDescent="0.25">
      <c r="A317" s="2" t="str">
        <f>HYPERLINK("https://exadel.com/news/old-reliable-mysql-history/","Old Reliable: A History of MySQL")</f>
        <v>Old Reliable: A History of MySQL</v>
      </c>
      <c r="B317" s="2" t="str">
        <f>HYPERLINK("https://exadel.com//wp-admin/post.php?post=33857&amp;action=edit","edit")</f>
        <v>edit</v>
      </c>
      <c r="C317" t="s">
        <v>10</v>
      </c>
      <c r="D317" s="3">
        <v>43020</v>
      </c>
      <c r="E317" s="3" t="str">
        <f t="shared" si="9"/>
        <v>17-10</v>
      </c>
      <c r="F317" s="3" t="str">
        <f t="shared" si="8"/>
        <v>17</v>
      </c>
      <c r="G317" t="s">
        <v>1072</v>
      </c>
      <c r="J317" t="s">
        <v>19</v>
      </c>
      <c r="K317" t="s">
        <v>1073</v>
      </c>
      <c r="L317" t="s">
        <v>1074</v>
      </c>
    </row>
    <row r="318" spans="1:12" x14ac:dyDescent="0.25">
      <c r="A318" s="2" t="str">
        <f>HYPERLINK("https://exadel.com/news/roundup-iot-1/","News Roundup: The Future Is IoT")</f>
        <v>News Roundup: The Future Is IoT</v>
      </c>
      <c r="B318" s="2" t="str">
        <f>HYPERLINK("https://exadel.com//wp-admin/post.php?post=33389&amp;action=edit","edit")</f>
        <v>edit</v>
      </c>
      <c r="C318" t="s">
        <v>10</v>
      </c>
      <c r="D318" s="3">
        <v>43019</v>
      </c>
      <c r="E318" s="3" t="str">
        <f t="shared" si="9"/>
        <v>17-10</v>
      </c>
      <c r="F318" s="3" t="str">
        <f t="shared" si="8"/>
        <v>17</v>
      </c>
      <c r="G318" t="s">
        <v>1075</v>
      </c>
      <c r="J318" t="s">
        <v>19</v>
      </c>
      <c r="K318" t="s">
        <v>1076</v>
      </c>
      <c r="L318" t="s">
        <v>1077</v>
      </c>
    </row>
    <row r="319" spans="1:12" x14ac:dyDescent="0.25">
      <c r="A319" s="2" t="str">
        <f>HYPERLINK("https://exadel.com/news/bad-apple-switching-mac-windows/","Bad Apple: Why Some Developers Are Switching Platforms")</f>
        <v>Bad Apple: Why Some Developers Are Switching Platforms</v>
      </c>
      <c r="B319" s="2" t="str">
        <f>HYPERLINK("https://exadel.com//wp-admin/post.php?post=33328&amp;action=edit","edit")</f>
        <v>edit</v>
      </c>
      <c r="C319" t="s">
        <v>10</v>
      </c>
      <c r="D319" s="3">
        <v>43018</v>
      </c>
      <c r="E319" s="3" t="str">
        <f t="shared" si="9"/>
        <v>17-10</v>
      </c>
      <c r="F319" s="3" t="str">
        <f t="shared" si="8"/>
        <v>17</v>
      </c>
      <c r="G319" t="s">
        <v>1078</v>
      </c>
      <c r="J319" t="s">
        <v>107</v>
      </c>
      <c r="K319" t="s">
        <v>646</v>
      </c>
      <c r="L319" t="s">
        <v>1079</v>
      </c>
    </row>
    <row r="320" spans="1:12" x14ac:dyDescent="0.25">
      <c r="A320" s="2" t="str">
        <f>HYPERLINK("https://exadel.com/news/importance-computer-science-classes/","Why Your Children Will Grow Up Learning to Code")</f>
        <v>Why Your Children Will Grow Up Learning to Code</v>
      </c>
      <c r="B320" s="2" t="str">
        <f>HYPERLINK("https://exadel.com//wp-admin/post.php?post=33064&amp;action=edit","edit")</f>
        <v>edit</v>
      </c>
      <c r="C320" t="s">
        <v>10</v>
      </c>
      <c r="D320" s="3">
        <v>43017</v>
      </c>
      <c r="E320" s="3" t="str">
        <f t="shared" si="9"/>
        <v>17-10</v>
      </c>
      <c r="F320" s="3" t="str">
        <f t="shared" si="8"/>
        <v>17</v>
      </c>
      <c r="G320" t="s">
        <v>1080</v>
      </c>
      <c r="J320" t="s">
        <v>107</v>
      </c>
      <c r="K320" t="s">
        <v>1081</v>
      </c>
      <c r="L320" t="s">
        <v>1082</v>
      </c>
    </row>
    <row r="321" spans="1:12" x14ac:dyDescent="0.25">
      <c r="A321" s="2" t="str">
        <f>HYPERLINK("https://exadel.com/news/democratization-data-transparency-cx/","From the Democratization of Data to Transparency to CX")</f>
        <v>From the Democratization of Data to Transparency to CX</v>
      </c>
      <c r="B321" s="2" t="str">
        <f>HYPERLINK("https://exadel.com//wp-admin/post.php?post=32838&amp;action=edit","edit")</f>
        <v>edit</v>
      </c>
      <c r="C321" t="s">
        <v>10</v>
      </c>
      <c r="D321" s="3">
        <v>43014</v>
      </c>
      <c r="E321" s="3" t="str">
        <f t="shared" si="9"/>
        <v>17-10</v>
      </c>
      <c r="F321" s="3" t="str">
        <f t="shared" si="8"/>
        <v>17</v>
      </c>
      <c r="G321" t="s">
        <v>1083</v>
      </c>
      <c r="J321" t="s">
        <v>42</v>
      </c>
      <c r="K321" t="s">
        <v>1084</v>
      </c>
      <c r="L321" t="s">
        <v>1085</v>
      </c>
    </row>
    <row r="322" spans="1:12" x14ac:dyDescent="0.25">
      <c r="A322" s="2" t="str">
        <f>HYPERLINK("https://exadel.com/news/female-leadership-disrupting-tech/","Female Leadership &amp; the Transformation of Traditional Tech Culture")</f>
        <v>Female Leadership &amp; the Transformation of Traditional Tech Culture</v>
      </c>
      <c r="B322" s="2" t="str">
        <f>HYPERLINK("https://exadel.com//wp-admin/post.php?post=25127&amp;action=edit","edit")</f>
        <v>edit</v>
      </c>
      <c r="C322" t="s">
        <v>10</v>
      </c>
      <c r="D322" s="3">
        <v>43013</v>
      </c>
      <c r="E322" s="3" t="str">
        <f t="shared" si="9"/>
        <v>17-10</v>
      </c>
      <c r="F322" s="3" t="str">
        <f t="shared" si="8"/>
        <v>17</v>
      </c>
      <c r="G322" t="s">
        <v>1086</v>
      </c>
      <c r="J322" t="s">
        <v>42</v>
      </c>
      <c r="K322" t="s">
        <v>995</v>
      </c>
      <c r="L322" t="s">
        <v>1087</v>
      </c>
    </row>
    <row r="323" spans="1:12" x14ac:dyDescent="0.25">
      <c r="A323" s="2" t="str">
        <f>HYPERLINK("https://exadel.com/news/roundup-data-science-and-analytics/","News Roundup: Data Science and Analytics")</f>
        <v>News Roundup: Data Science and Analytics</v>
      </c>
      <c r="B323" s="2" t="str">
        <f>HYPERLINK("https://exadel.com//wp-admin/post.php?post=31764&amp;action=edit","edit")</f>
        <v>edit</v>
      </c>
      <c r="C323" t="s">
        <v>10</v>
      </c>
      <c r="D323" s="3">
        <v>43012</v>
      </c>
      <c r="E323" s="3" t="str">
        <f t="shared" si="9"/>
        <v>17-10</v>
      </c>
      <c r="F323" s="3" t="str">
        <f t="shared" ref="F323:F340" si="10">TEXT(D323,"YY")</f>
        <v>17</v>
      </c>
      <c r="G323" t="s">
        <v>1088</v>
      </c>
      <c r="J323" t="s">
        <v>19</v>
      </c>
      <c r="K323" t="s">
        <v>1089</v>
      </c>
      <c r="L323" t="s">
        <v>1090</v>
      </c>
    </row>
    <row r="324" spans="1:12" x14ac:dyDescent="0.25">
      <c r="A324" s="2" t="str">
        <f>HYPERLINK("https://exadel.com/news/diversity-workplace-improve-business/","How Diversity in the Workplace Can Improve How Tech Companies Do Business")</f>
        <v>How Diversity in the Workplace Can Improve How Tech Companies Do Business</v>
      </c>
      <c r="B324" s="2" t="str">
        <f>HYPERLINK("https://exadel.com//wp-admin/post.php?post=25116&amp;action=edit","edit")</f>
        <v>edit</v>
      </c>
      <c r="C324" t="s">
        <v>10</v>
      </c>
      <c r="D324" s="3">
        <v>43011</v>
      </c>
      <c r="E324" s="3" t="str">
        <f t="shared" ref="E324:E340" si="11">TEXT(D324,"YY-MM")</f>
        <v>17-10</v>
      </c>
      <c r="F324" s="3" t="str">
        <f t="shared" si="10"/>
        <v>17</v>
      </c>
      <c r="G324" t="s">
        <v>1091</v>
      </c>
      <c r="J324" t="s">
        <v>42</v>
      </c>
      <c r="K324" t="s">
        <v>597</v>
      </c>
      <c r="L324" t="s">
        <v>1092</v>
      </c>
    </row>
    <row r="325" spans="1:12" x14ac:dyDescent="0.25">
      <c r="A325" s="2" t="str">
        <f>HYPERLINK("https://exadel.com/news/happy-first-exadel-poland/","Happy (First) Anniversary for Exadel in Poland!")</f>
        <v>Happy (First) Anniversary for Exadel in Poland!</v>
      </c>
      <c r="B325" s="2" t="str">
        <f>HYPERLINK("https://exadel.com//wp-admin/post.php?post=29605&amp;action=edit","edit")</f>
        <v>edit</v>
      </c>
      <c r="C325" t="s">
        <v>10</v>
      </c>
      <c r="D325" s="3">
        <v>43003</v>
      </c>
      <c r="E325" s="3" t="str">
        <f t="shared" si="11"/>
        <v>17-09</v>
      </c>
      <c r="F325" s="3" t="str">
        <f t="shared" si="10"/>
        <v>17</v>
      </c>
      <c r="G325" t="s">
        <v>1093</v>
      </c>
      <c r="J325" t="s">
        <v>688</v>
      </c>
      <c r="K325" t="s">
        <v>1026</v>
      </c>
      <c r="L325" t="s">
        <v>1094</v>
      </c>
    </row>
    <row r="326" spans="1:12" x14ac:dyDescent="0.25">
      <c r="A326" s="2" t="str">
        <f>HYPERLINK("https://exadel.com/news/power-mentorship-tech/","The Power of Mentorship in Tech")</f>
        <v>The Power of Mentorship in Tech</v>
      </c>
      <c r="B326" s="2" t="str">
        <f>HYPERLINK("https://exadel.com//wp-admin/post.php?post=25272&amp;action=edit","edit")</f>
        <v>edit</v>
      </c>
      <c r="C326" t="s">
        <v>10</v>
      </c>
      <c r="D326" s="3">
        <v>42979</v>
      </c>
      <c r="E326" s="3" t="str">
        <f t="shared" si="11"/>
        <v>17-09</v>
      </c>
      <c r="F326" s="3" t="str">
        <f t="shared" si="10"/>
        <v>17</v>
      </c>
      <c r="G326" t="s">
        <v>1095</v>
      </c>
      <c r="J326" t="s">
        <v>42</v>
      </c>
      <c r="K326" t="s">
        <v>597</v>
      </c>
      <c r="L326" t="s">
        <v>1096</v>
      </c>
    </row>
    <row r="327" spans="1:12" x14ac:dyDescent="0.25">
      <c r="A327" s="2" t="str">
        <f>HYPERLINK("https://exadel.com/news/technology-advances-on-disease/","Technology versus Disease: How Tech Is Winning")</f>
        <v>Technology versus Disease: How Tech Is Winning</v>
      </c>
      <c r="B327" s="2" t="str">
        <f>HYPERLINK("https://exadel.com//wp-admin/post.php?post=25276&amp;action=edit","edit")</f>
        <v>edit</v>
      </c>
      <c r="C327" t="s">
        <v>10</v>
      </c>
      <c r="D327" s="3">
        <v>42979</v>
      </c>
      <c r="E327" s="3" t="str">
        <f t="shared" si="11"/>
        <v>17-09</v>
      </c>
      <c r="F327" s="3" t="str">
        <f t="shared" si="10"/>
        <v>17</v>
      </c>
      <c r="G327" t="s">
        <v>1097</v>
      </c>
      <c r="J327" t="s">
        <v>107</v>
      </c>
      <c r="K327" t="s">
        <v>1098</v>
      </c>
      <c r="L327" t="s">
        <v>1099</v>
      </c>
    </row>
    <row r="328" spans="1:12" x14ac:dyDescent="0.25">
      <c r="A328" s="2" t="str">
        <f>HYPERLINK("https://exadel.com/news/beyond-bitcoin-understanding-blockchains-potential/","Beyond Bitcoin: Understanding Blockchain's Potential")</f>
        <v>Beyond Bitcoin: Understanding Blockchain's Potential</v>
      </c>
      <c r="B328" s="2" t="str">
        <f>HYPERLINK("https://exadel.com//wp-admin/post.php?post=25057&amp;action=edit","edit")</f>
        <v>edit</v>
      </c>
      <c r="C328" t="s">
        <v>10</v>
      </c>
      <c r="D328" s="3">
        <v>42978</v>
      </c>
      <c r="E328" s="3" t="str">
        <f t="shared" si="11"/>
        <v>17-08</v>
      </c>
      <c r="F328" s="3" t="str">
        <f t="shared" si="10"/>
        <v>17</v>
      </c>
      <c r="G328" t="s">
        <v>1100</v>
      </c>
      <c r="J328" t="s">
        <v>19</v>
      </c>
      <c r="K328" t="s">
        <v>950</v>
      </c>
      <c r="L328" t="s">
        <v>1101</v>
      </c>
    </row>
    <row r="329" spans="1:12" x14ac:dyDescent="0.25">
      <c r="A329" s="2" t="str">
        <f>HYPERLINK("https://exadel.com/news/in-an-era-of-hacking/","In an Era of Hacking, How Companies Can Keep Personal Information Safe")</f>
        <v>In an Era of Hacking, How Companies Can Keep Personal Information Safe</v>
      </c>
      <c r="B329" s="2" t="str">
        <f>HYPERLINK("https://exadel.com//wp-admin/post.php?post=23125&amp;action=edit","edit")</f>
        <v>edit</v>
      </c>
      <c r="C329" t="s">
        <v>10</v>
      </c>
      <c r="D329" s="3">
        <v>42949</v>
      </c>
      <c r="E329" s="3" t="str">
        <f t="shared" si="11"/>
        <v>17-08</v>
      </c>
      <c r="F329" s="3" t="str">
        <f t="shared" si="10"/>
        <v>17</v>
      </c>
      <c r="G329" t="s">
        <v>1102</v>
      </c>
      <c r="J329" t="s">
        <v>42</v>
      </c>
      <c r="K329" t="s">
        <v>1103</v>
      </c>
      <c r="L329" t="s">
        <v>1104</v>
      </c>
    </row>
    <row r="330" spans="1:12" x14ac:dyDescent="0.25">
      <c r="A330" s="2" t="str">
        <f>HYPERLINK("https://exadel.com/news/block-chain-does-your-proof-of-concept-equal-success/","Block Chain: Does Your Proof of Concept = Success?")</f>
        <v>Block Chain: Does Your Proof of Concept = Success?</v>
      </c>
      <c r="B330" s="2" t="str">
        <f>HYPERLINK("https://exadel.com//wp-admin/post.php?post=21226&amp;action=edit","edit")</f>
        <v>edit</v>
      </c>
      <c r="C330" t="s">
        <v>10</v>
      </c>
      <c r="D330" s="3">
        <v>42937</v>
      </c>
      <c r="E330" s="3" t="str">
        <f t="shared" si="11"/>
        <v>17-07</v>
      </c>
      <c r="F330" s="3" t="str">
        <f t="shared" si="10"/>
        <v>17</v>
      </c>
      <c r="G330" t="s">
        <v>1105</v>
      </c>
      <c r="J330" t="s">
        <v>42</v>
      </c>
      <c r="K330" t="s">
        <v>950</v>
      </c>
      <c r="L330" t="s">
        <v>1106</v>
      </c>
    </row>
    <row r="331" spans="1:12" x14ac:dyDescent="0.25">
      <c r="A331" s="2" t="str">
        <f>HYPERLINK("https://exadel.com/news/cloud-architecture-for-iot-knowledge-teamwork-key/","Cloud Architecture for IoT: Knowledge, Teamwork Key")</f>
        <v>Cloud Architecture for IoT: Knowledge, Teamwork Key</v>
      </c>
      <c r="B331" s="2" t="str">
        <f>HYPERLINK("https://exadel.com//wp-admin/post.php?post=20475&amp;action=edit","edit")</f>
        <v>edit</v>
      </c>
      <c r="C331" t="s">
        <v>920</v>
      </c>
      <c r="D331" s="3">
        <v>42927</v>
      </c>
      <c r="E331" s="3" t="str">
        <f t="shared" si="11"/>
        <v>17-07</v>
      </c>
      <c r="F331" s="3" t="str">
        <f t="shared" si="10"/>
        <v>17</v>
      </c>
      <c r="G331" t="s">
        <v>1107</v>
      </c>
      <c r="J331" t="s">
        <v>19</v>
      </c>
      <c r="K331" t="s">
        <v>1011</v>
      </c>
      <c r="L331" t="s">
        <v>1108</v>
      </c>
    </row>
    <row r="332" spans="1:12" x14ac:dyDescent="0.25">
      <c r="A332" s="2" t="str">
        <f>HYPERLINK("https://exadel.com/news/how-is-digital-security-affecting-financial-service/","How Is Digital Security Affecting Financial Services?")</f>
        <v>How Is Digital Security Affecting Financial Services?</v>
      </c>
      <c r="B332" s="2" t="str">
        <f>HYPERLINK("https://exadel.com//wp-admin/post.php?post=20535&amp;action=edit","edit")</f>
        <v>edit</v>
      </c>
      <c r="C332" t="s">
        <v>10</v>
      </c>
      <c r="D332" s="3">
        <v>42927</v>
      </c>
      <c r="E332" s="3" t="str">
        <f t="shared" si="11"/>
        <v>17-07</v>
      </c>
      <c r="F332" s="3" t="str">
        <f t="shared" si="10"/>
        <v>17</v>
      </c>
      <c r="G332" t="s">
        <v>1109</v>
      </c>
      <c r="J332" t="s">
        <v>42</v>
      </c>
      <c r="K332" t="s">
        <v>1110</v>
      </c>
      <c r="L332" t="s">
        <v>1111</v>
      </c>
    </row>
    <row r="333" spans="1:12" x14ac:dyDescent="0.25">
      <c r="A333" s="2" t="str">
        <f>HYPERLINK("https://exadel.com/news/six-seismic-shifts-driving-the-enterprise-tech-shake-up/","Six Seismic Shifts Driving the Enterprise Tech Shake-Up")</f>
        <v>Six Seismic Shifts Driving the Enterprise Tech Shake-Up</v>
      </c>
      <c r="B333" s="2" t="str">
        <f>HYPERLINK("https://exadel.com//wp-admin/post.php?post=17860&amp;action=edit","edit")</f>
        <v>edit</v>
      </c>
      <c r="C333" t="s">
        <v>920</v>
      </c>
      <c r="D333" s="3">
        <v>42908</v>
      </c>
      <c r="E333" s="3" t="str">
        <f t="shared" si="11"/>
        <v>17-06</v>
      </c>
      <c r="F333" s="3" t="str">
        <f t="shared" si="10"/>
        <v>17</v>
      </c>
      <c r="G333" t="s">
        <v>1112</v>
      </c>
      <c r="J333" t="s">
        <v>42</v>
      </c>
      <c r="K333" t="s">
        <v>914</v>
      </c>
      <c r="L333" t="s">
        <v>1113</v>
      </c>
    </row>
    <row r="334" spans="1:12" x14ac:dyDescent="0.25">
      <c r="A334" s="2" t="str">
        <f>HYPERLINK("https://exadel.com/news/know-cloud-evaluating-amazon-web-services-aws-google-cloud-platform/","Know Your Cloud: Evaluating Amazon Web Services (AWS) and Google Cloud Platform")</f>
        <v>Know Your Cloud: Evaluating Amazon Web Services (AWS) and Google Cloud Platform</v>
      </c>
      <c r="B334" s="2" t="str">
        <f>HYPERLINK("https://exadel.com//wp-admin/post.php?post=16289&amp;action=edit","edit")</f>
        <v>edit</v>
      </c>
      <c r="C334" t="s">
        <v>673</v>
      </c>
      <c r="D334" s="3">
        <v>42894</v>
      </c>
      <c r="E334" s="3" t="str">
        <f t="shared" si="11"/>
        <v>17-06</v>
      </c>
      <c r="F334" s="3" t="str">
        <f t="shared" si="10"/>
        <v>17</v>
      </c>
      <c r="G334" t="s">
        <v>1114</v>
      </c>
      <c r="J334" t="s">
        <v>19</v>
      </c>
      <c r="K334" t="s">
        <v>1115</v>
      </c>
      <c r="L334" t="s">
        <v>1116</v>
      </c>
    </row>
    <row r="335" spans="1:12" x14ac:dyDescent="0.25">
      <c r="A335" s="2" t="str">
        <f>HYPERLINK("https://exadel.com/news/technology-helping-hurting-us-healthcare/","How Technology Is Helping and Hurting the US Healthcare System")</f>
        <v>How Technology Is Helping and Hurting the US Healthcare System</v>
      </c>
      <c r="B335" s="2" t="str">
        <f>HYPERLINK("https://exadel.com//wp-admin/post.php?post=15000&amp;action=edit","edit")</f>
        <v>edit</v>
      </c>
      <c r="C335" t="s">
        <v>10</v>
      </c>
      <c r="D335" s="3">
        <v>42880</v>
      </c>
      <c r="E335" s="3" t="str">
        <f t="shared" si="11"/>
        <v>17-05</v>
      </c>
      <c r="F335" s="3" t="str">
        <f t="shared" si="10"/>
        <v>17</v>
      </c>
      <c r="G335" t="s">
        <v>1117</v>
      </c>
      <c r="J335" t="s">
        <v>42</v>
      </c>
      <c r="K335" t="s">
        <v>847</v>
      </c>
      <c r="L335" t="s">
        <v>1118</v>
      </c>
    </row>
    <row r="336" spans="1:12" x14ac:dyDescent="0.25">
      <c r="A336" s="2" t="str">
        <f>HYPERLINK("https://exadel.com/news/how-to-be-an-internet-of-things-iot-developer-in-the-modern-age/","How to Be an Internet of Things (IoT) Developer in the Modern Age")</f>
        <v>How to Be an Internet of Things (IoT) Developer in the Modern Age</v>
      </c>
      <c r="B336" s="2" t="str">
        <f>HYPERLINK("https://exadel.com//wp-admin/post.php?post=4025&amp;action=edit","edit")</f>
        <v>edit</v>
      </c>
      <c r="C336" t="s">
        <v>673</v>
      </c>
      <c r="D336" s="3">
        <v>42836</v>
      </c>
      <c r="E336" s="3" t="str">
        <f t="shared" si="11"/>
        <v>17-04</v>
      </c>
      <c r="F336" s="3" t="str">
        <f t="shared" si="10"/>
        <v>17</v>
      </c>
      <c r="G336" t="s">
        <v>1119</v>
      </c>
      <c r="H336" t="s">
        <v>1120</v>
      </c>
      <c r="J336" t="s">
        <v>107</v>
      </c>
      <c r="K336" t="s">
        <v>1011</v>
      </c>
      <c r="L336" t="s">
        <v>1121</v>
      </c>
    </row>
    <row r="337" spans="1:12" x14ac:dyDescent="0.25">
      <c r="A337" s="2" t="str">
        <f>HYPERLINK("https://exadel.com/exadel-amadeus-are-teaming-up-to-push-technology-innovation/","Exadel &amp; Amadeus Are Teaming Up to Push Technology Innovation to a New Level")</f>
        <v>Exadel &amp; Amadeus Are Teaming Up to Push Technology Innovation to a New Level</v>
      </c>
      <c r="B337" s="2" t="str">
        <f>HYPERLINK("https://exadel.com//wp-admin/post.php?post=4002&amp;action=edit","edit")</f>
        <v>edit</v>
      </c>
      <c r="C337" t="s">
        <v>1122</v>
      </c>
      <c r="D337" s="3">
        <v>42702</v>
      </c>
      <c r="E337" s="3" t="str">
        <f t="shared" si="11"/>
        <v>16-11</v>
      </c>
      <c r="F337" s="3" t="str">
        <f t="shared" si="10"/>
        <v>16</v>
      </c>
      <c r="G337" t="s">
        <v>1123</v>
      </c>
      <c r="H337" t="s">
        <v>1124</v>
      </c>
      <c r="J337" t="s">
        <v>13</v>
      </c>
      <c r="K337" t="s">
        <v>1125</v>
      </c>
      <c r="L337" t="s">
        <v>1126</v>
      </c>
    </row>
    <row r="338" spans="1:12" x14ac:dyDescent="0.25">
      <c r="A338" s="2" t="str">
        <f>HYPERLINK("https://exadel.com/news/what-are-beacons-and-why-do-they-matter-to-you/","What Are Beacons and Why Do They Matter to You?")</f>
        <v>What Are Beacons and Why Do They Matter to You?</v>
      </c>
      <c r="B338" s="2" t="str">
        <f>HYPERLINK("https://exadel.com//wp-admin/post.php?post=2752&amp;action=edit","edit")</f>
        <v>edit</v>
      </c>
      <c r="C338" t="s">
        <v>673</v>
      </c>
      <c r="D338" s="3">
        <v>42642</v>
      </c>
      <c r="E338" s="3" t="str">
        <f t="shared" si="11"/>
        <v>16-09</v>
      </c>
      <c r="F338" s="3" t="str">
        <f t="shared" si="10"/>
        <v>16</v>
      </c>
      <c r="G338" t="s">
        <v>1127</v>
      </c>
      <c r="H338" t="s">
        <v>1128</v>
      </c>
      <c r="J338" t="s">
        <v>19</v>
      </c>
      <c r="K338" t="s">
        <v>1008</v>
      </c>
      <c r="L338" t="s">
        <v>1129</v>
      </c>
    </row>
    <row r="339" spans="1:12" x14ac:dyDescent="0.25">
      <c r="A339" s="2" t="str">
        <f>HYPERLINK("https://exadel.com/news/iot-and-ipv6/","IoT and IPv6")</f>
        <v>IoT and IPv6</v>
      </c>
      <c r="B339" s="2" t="str">
        <f>HYPERLINK("https://exadel.com//wp-admin/post.php?post=2709&amp;action=edit","edit")</f>
        <v>edit</v>
      </c>
      <c r="C339" t="s">
        <v>673</v>
      </c>
      <c r="D339" s="3">
        <v>42600</v>
      </c>
      <c r="E339" s="3" t="str">
        <f t="shared" si="11"/>
        <v>16-08</v>
      </c>
      <c r="F339" s="3" t="str">
        <f t="shared" si="10"/>
        <v>16</v>
      </c>
      <c r="H339" t="s">
        <v>1130</v>
      </c>
      <c r="J339" t="s">
        <v>19</v>
      </c>
      <c r="K339" t="s">
        <v>1011</v>
      </c>
      <c r="L339" t="s">
        <v>1131</v>
      </c>
    </row>
    <row r="340" spans="1:12" x14ac:dyDescent="0.25">
      <c r="A340" s="2" t="str">
        <f>HYPERLINK("https://exadel.com/news/iso-certifies-exadel-for-information-security/","ISO Certifies Exadel for Information Security")</f>
        <v>ISO Certifies Exadel for Information Security</v>
      </c>
      <c r="B340" s="2" t="str">
        <f>HYPERLINK("https://exadel.com//wp-admin/post.php?post=194204&amp;action=edit","edit")</f>
        <v>edit</v>
      </c>
      <c r="C340" t="s">
        <v>920</v>
      </c>
      <c r="D340" s="3">
        <v>42479</v>
      </c>
      <c r="E340" s="3" t="str">
        <f t="shared" si="11"/>
        <v>16-04</v>
      </c>
      <c r="F340" s="3" t="str">
        <f t="shared" si="10"/>
        <v>16</v>
      </c>
      <c r="G340" t="s">
        <v>1132</v>
      </c>
      <c r="I340" t="s">
        <v>726</v>
      </c>
      <c r="J340" t="s">
        <v>13</v>
      </c>
      <c r="K340" t="s">
        <v>1103</v>
      </c>
      <c r="L340" t="s">
        <v>1133</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340"/>
  <sheetViews>
    <sheetView workbookViewId="0"/>
  </sheetViews>
  <sheetFormatPr defaultRowHeight="15" x14ac:dyDescent="0.25"/>
  <sheetData>
    <row r="1" spans="1:3" s="1" customFormat="1" x14ac:dyDescent="0.25">
      <c r="A1" s="1" t="s">
        <v>7</v>
      </c>
      <c r="B1" s="1" t="s">
        <v>0</v>
      </c>
      <c r="C1" s="1" t="s">
        <v>1134</v>
      </c>
    </row>
    <row r="2" spans="1:3" x14ac:dyDescent="0.25">
      <c r="A2" t="s">
        <v>42</v>
      </c>
      <c r="B2" s="2" t="str">
        <f>HYPERLINK("https://exadel.com/news/top-10-ai-development-and-implementation-challenges","Top 10 AI Development and Implementation Challenges")</f>
        <v>Top 10 AI Development and Implementation Challenges</v>
      </c>
      <c r="C2" t="b">
        <v>0</v>
      </c>
    </row>
    <row r="3" spans="1:3" x14ac:dyDescent="0.25">
      <c r="A3" t="s">
        <v>42</v>
      </c>
      <c r="B3" s="2" t="str">
        <f>HYPERLINK("https://exadel.com/news/ai-implementation-what-does-it-take-to-adopt-artificial-intelligence-in-business","AI Implementation: What Does It Take to Adopt Artificial Intelligence in Business?")</f>
        <v>AI Implementation: What Does It Take to Adopt Artificial Intelligence in Business?</v>
      </c>
      <c r="C3" t="b">
        <v>0</v>
      </c>
    </row>
    <row r="4" spans="1:3" x14ac:dyDescent="0.25">
      <c r="A4" t="s">
        <v>42</v>
      </c>
      <c r="B4" s="2" t="str">
        <f>HYPERLINK("https://exadel.com/news/5-ways-to-fight-developer-shortage-and-prosper","5 Ways to Fight Developer Shortage and Prosper")</f>
        <v>5 Ways to Fight Developer Shortage and Prosper</v>
      </c>
      <c r="C4" t="b">
        <v>0</v>
      </c>
    </row>
    <row r="5" spans="1:3" x14ac:dyDescent="0.25">
      <c r="A5" t="s">
        <v>42</v>
      </c>
      <c r="B5" s="2" t="str">
        <f>HYPERLINK("https://exadel.com/news/facial-recognition-technology-and-its-business-use-cases","Facial Recognition Technology and Its Business Use Cases")</f>
        <v>Facial Recognition Technology and Its Business Use Cases</v>
      </c>
      <c r="C5" t="b">
        <v>0</v>
      </c>
    </row>
    <row r="6" spans="1:3" x14ac:dyDescent="0.25">
      <c r="A6" t="s">
        <v>42</v>
      </c>
      <c r="B6" s="2" t="str">
        <f>HYPERLINK("https://exadel.com/news/low-code-and-no-code-considerations-overview-and-things-to-consider","Low Code and No-Code Considerations: Overview and Things to Consider")</f>
        <v>Low Code and No-Code Considerations: Overview and Things to Consider</v>
      </c>
      <c r="C6" t="b">
        <v>0</v>
      </c>
    </row>
    <row r="7" spans="1:3" x14ac:dyDescent="0.25">
      <c r="A7" t="s">
        <v>42</v>
      </c>
      <c r="B7" s="2" t="str">
        <f>HYPERLINK("https://exadel.com/news/how-continuous-monitoring-help-businesses-with-risk-assessment-and-management","How Continuous Monitoring Helps Businesses with Risk Assessment and Management")</f>
        <v>How Continuous Monitoring Helps Businesses with Risk Assessment and Management</v>
      </c>
      <c r="C7" t="b">
        <v>0</v>
      </c>
    </row>
    <row r="8" spans="1:3" x14ac:dyDescent="0.25">
      <c r="A8" t="s">
        <v>42</v>
      </c>
      <c r="B8" s="2" t="str">
        <f>HYPERLINK("https://exadel.com/news/how-it-is-adapting-to-covid-19-pandemic-in-the-long-term/","How IT is adapting to COVID-19 pandemic in the long-term")</f>
        <v>How IT is adapting to COVID-19 pandemic in the long-term</v>
      </c>
      <c r="C8" t="b">
        <v>0</v>
      </c>
    </row>
    <row r="9" spans="1:3" x14ac:dyDescent="0.25">
      <c r="A9" t="s">
        <v>42</v>
      </c>
      <c r="B9" s="2" t="str">
        <f>HYPERLINK("https://exadel.com/news/outsourcing-trends-in-2021-and-the-impact-of-outsourcing-on-businesses-and-consumers/","Outsourcing trends in 2021 and the impact of outsourcing on businesses and consumers")</f>
        <v>Outsourcing trends in 2021 and the impact of outsourcing on businesses and consumers</v>
      </c>
      <c r="C9" t="b">
        <v>0</v>
      </c>
    </row>
    <row r="10" spans="1:3" x14ac:dyDescent="0.25">
      <c r="A10" t="s">
        <v>42</v>
      </c>
      <c r="B10" s="2" t="str">
        <f>HYPERLINK("https://exadel.com/news/digital-transformation-in-the-education-sector-the-impact-of-covid-19-on-implementing-new-it-systems/","Digital Transformation in the Education Sector: The Impact of COVID-19 on Implementing New IT Systems")</f>
        <v>Digital Transformation in the Education Sector: The Impact of COVID-19 on Implementing New IT Systems</v>
      </c>
      <c r="C10" t="b">
        <v>0</v>
      </c>
    </row>
    <row r="11" spans="1:3" x14ac:dyDescent="0.25">
      <c r="A11" t="s">
        <v>42</v>
      </c>
      <c r="B11" s="2" t="str">
        <f>HYPERLINK("https://exadel.com/news/how-exadel-enables-digital-transformation/","How Exadel Enables Digital Transformation")</f>
        <v>How Exadel Enables Digital Transformation</v>
      </c>
      <c r="C11" t="b">
        <v>0</v>
      </c>
    </row>
    <row r="12" spans="1:3" x14ac:dyDescent="0.25">
      <c r="A12" t="s">
        <v>42</v>
      </c>
      <c r="B12" s="2" t="str">
        <f>HYPERLINK("https://exadel.com/news/advantages-of-adobe-experience-manager-aem-and-why-it-is-a-great-cms-tool-for-enterprise-businesses/","Advantages of AEM CMS for Enterprise Businesses")</f>
        <v>Advantages of AEM CMS for Enterprise Businesses</v>
      </c>
      <c r="C12" t="b">
        <v>0</v>
      </c>
    </row>
    <row r="13" spans="1:3" x14ac:dyDescent="0.25">
      <c r="A13" t="s">
        <v>42</v>
      </c>
      <c r="B13" s="2" t="str">
        <f>HYPERLINK("https://exadel.com/news/what-is-kubernetes-and-how-can-it-help-your-company/","What is Kubernetes, and how can it help your company?")</f>
        <v>What is Kubernetes, and how can it help your company?</v>
      </c>
      <c r="C13" t="b">
        <v>0</v>
      </c>
    </row>
    <row r="14" spans="1:3" x14ac:dyDescent="0.25">
      <c r="A14" t="s">
        <v>42</v>
      </c>
      <c r="B14" s="2" t="str">
        <f>HYPERLINK("https://exadel.com/news/how-to-get-started-with-data-analytics-and-why-you-need-it/","How to Get Started with Data Analytics and Why You Need it")</f>
        <v>How to Get Started with Data Analytics and Why You Need it</v>
      </c>
      <c r="C14" t="b">
        <v>0</v>
      </c>
    </row>
    <row r="15" spans="1:3" x14ac:dyDescent="0.25">
      <c r="A15" t="s">
        <v>42</v>
      </c>
      <c r="B15" s="2" t="str">
        <f>HYPERLINK("https://exadel.com/news/roi-of-ai/","The ROI of AI: How To Get Business Value from AI Projects")</f>
        <v>The ROI of AI: How To Get Business Value from AI Projects</v>
      </c>
      <c r="C15" t="b">
        <v>0</v>
      </c>
    </row>
    <row r="16" spans="1:3" x14ac:dyDescent="0.25">
      <c r="A16" t="s">
        <v>42</v>
      </c>
      <c r="B16" s="2" t="str">
        <f>HYPERLINK("https://exadel.com/news/tech-after-covid-the-top-4-emerging-trends/","Tech After Covid: The Top 4 Emerging Trends")</f>
        <v>Tech After Covid: The Top 4 Emerging Trends</v>
      </c>
      <c r="C16" t="b">
        <v>0</v>
      </c>
    </row>
    <row r="17" spans="1:3" x14ac:dyDescent="0.25">
      <c r="A17" t="s">
        <v>42</v>
      </c>
      <c r="B17" s="2" t="str">
        <f>HYPERLINK("https://exadel.com/news/helping-the-healthcare-industry-during-covid-19/","Helping the Healthcare Industry During COVID-19")</f>
        <v>Helping the Healthcare Industry During COVID-19</v>
      </c>
      <c r="C17" t="b">
        <v>0</v>
      </c>
    </row>
    <row r="18" spans="1:3" x14ac:dyDescent="0.25">
      <c r="A18" t="s">
        <v>42</v>
      </c>
      <c r="B18" s="2" t="str">
        <f>HYPERLINK("https://exadel.com/news/helping-the-financial-services-industry-during-covid-19-2/","Helping the Financial Services Industry During COVID-19")</f>
        <v>Helping the Financial Services Industry During COVID-19</v>
      </c>
      <c r="C18" t="b">
        <v>0</v>
      </c>
    </row>
    <row r="19" spans="1:3" x14ac:dyDescent="0.25">
      <c r="A19" t="s">
        <v>42</v>
      </c>
      <c r="B19" s="2" t="str">
        <f>HYPERLINK("https://exadel.com/news/forbes-council-post-how-private-equity-can-drive-innovation-for-business/","Forbes Council Post: How Private Equity Can Drive Innovation For Business")</f>
        <v>Forbes Council Post: How Private Equity Can Drive Innovation For Business</v>
      </c>
      <c r="C19" t="b">
        <v>0</v>
      </c>
    </row>
    <row r="20" spans="1:3" x14ac:dyDescent="0.25">
      <c r="A20" t="s">
        <v>42</v>
      </c>
      <c r="B20" s="2" t="str">
        <f>HYPERLINK("https://exadel.com/news/helping-the-fitness-industry-during-covid-19/","Helping the Fitness Industry During COVID-19")</f>
        <v>Helping the Fitness Industry During COVID-19</v>
      </c>
      <c r="C20" t="b">
        <v>0</v>
      </c>
    </row>
    <row r="21" spans="1:3" x14ac:dyDescent="0.25">
      <c r="A21" t="s">
        <v>42</v>
      </c>
      <c r="B21" s="2" t="str">
        <f>HYPERLINK("https://exadel.com/news/how-positive-behavioral-metrics-can-boost-your-software-team/","How Positive Behavioral Metrics Can Boost Your Software Team")</f>
        <v>How Positive Behavioral Metrics Can Boost Your Software Team</v>
      </c>
      <c r="C21" t="b">
        <v>0</v>
      </c>
    </row>
    <row r="22" spans="1:3" x14ac:dyDescent="0.25">
      <c r="A22" t="s">
        <v>42</v>
      </c>
      <c r="B22" s="2" t="str">
        <f>HYPERLINK("https://exadel.com/news/whats-powering-digital-transformation/","What's Powering Digital Transformation?")</f>
        <v>What's Powering Digital Transformation?</v>
      </c>
      <c r="C22" t="b">
        <v>0</v>
      </c>
    </row>
    <row r="23" spans="1:3" x14ac:dyDescent="0.25">
      <c r="A23" t="s">
        <v>42</v>
      </c>
      <c r="B23" s="2" t="str">
        <f>HYPERLINK("https://exadel.com/news/data-driven-software-engineering-how-to-avoid-common-problems/","Data-driven Software Engineering: How to Avoid Common Problems")</f>
        <v>Data-driven Software Engineering: How to Avoid Common Problems</v>
      </c>
      <c r="C23" t="b">
        <v>0</v>
      </c>
    </row>
    <row r="24" spans="1:3" x14ac:dyDescent="0.25">
      <c r="A24" t="s">
        <v>42</v>
      </c>
      <c r="B24" s="2" t="str">
        <f>HYPERLINK("https://exadel.com/news/helping-the-retail-industry-recover-during-covid-19/","Helping the Retail Industry Recover during COVID-19")</f>
        <v>Helping the Retail Industry Recover during COVID-19</v>
      </c>
      <c r="C24" t="b">
        <v>0</v>
      </c>
    </row>
    <row r="25" spans="1:3" x14ac:dyDescent="0.25">
      <c r="A25" t="s">
        <v>42</v>
      </c>
      <c r="B25" s="2" t="str">
        <f>HYPERLINK("https://exadel.com/news/helping-the-real-estate-industry-recover-during-covid-19/","Helping the Real Estate Industry Recover during COVID-19")</f>
        <v>Helping the Real Estate Industry Recover during COVID-19</v>
      </c>
      <c r="C25" t="b">
        <v>0</v>
      </c>
    </row>
    <row r="26" spans="1:3" x14ac:dyDescent="0.25">
      <c r="A26" t="s">
        <v>42</v>
      </c>
      <c r="B26" s="2" t="str">
        <f>HYPERLINK("https://exadel.com/news/building-resilient-distributed-software-development-teams/","Building Resilient Distributed Software Development Teams")</f>
        <v>Building Resilient Distributed Software Development Teams</v>
      </c>
      <c r="C26" t="b">
        <v>0</v>
      </c>
    </row>
    <row r="27" spans="1:3" x14ac:dyDescent="0.25">
      <c r="A27" t="s">
        <v>42</v>
      </c>
      <c r="B27" s="2" t="str">
        <f>HYPERLINK("https://exadel.com/news/what-is-the-roi-of-a-cloud-transformation/","What Is the ROI of a Cloud Transformation?")</f>
        <v>What Is the ROI of a Cloud Transformation?</v>
      </c>
      <c r="C27" t="b">
        <v>0</v>
      </c>
    </row>
    <row r="28" spans="1:3" x14ac:dyDescent="0.25">
      <c r="A28" t="s">
        <v>42</v>
      </c>
      <c r="B28" s="2" t="str">
        <f>HYPERLINK("https://exadel.com/news/artificial-intelligence-in-sales-how-smart-algorithms-help-businesses-become-more-efficient-and-profitable/","Artificial Intelligence in Sales and Marketing: How Smart Algorithms Help Businesses Become More Efficient and Profitable")</f>
        <v>Artificial Intelligence in Sales and Marketing: How Smart Algorithms Help Businesses Become More Efficient and Profitable</v>
      </c>
      <c r="C28" t="b">
        <v>0</v>
      </c>
    </row>
    <row r="29" spans="1:3" x14ac:dyDescent="0.25">
      <c r="A29" t="s">
        <v>42</v>
      </c>
      <c r="B29" s="2" t="str">
        <f>HYPERLINK("https://exadel.com/news/beyond-building-software-agile-as-an-organization-wide-initiative/","Beyond Building Software: Agile as an Organization-Wide Initiative")</f>
        <v>Beyond Building Software: Agile as an Organization-Wide Initiative</v>
      </c>
      <c r="C29" t="b">
        <v>0</v>
      </c>
    </row>
    <row r="30" spans="1:3" x14ac:dyDescent="0.25">
      <c r="A30" t="s">
        <v>42</v>
      </c>
      <c r="B30" s="2" t="str">
        <f>HYPERLINK("https://exadel.com/news/how-to-take-advantage-of-globally-dispersed-it-teams/","How to Take Advantage of Globally Dispersed IT Teams")</f>
        <v>How to Take Advantage of Globally Dispersed IT Teams</v>
      </c>
      <c r="C30" t="b">
        <v>0</v>
      </c>
    </row>
    <row r="31" spans="1:3" x14ac:dyDescent="0.25">
      <c r="A31" t="s">
        <v>42</v>
      </c>
      <c r="B31" s="2" t="str">
        <f>HYPERLINK("https://exadel.com/news/recap-innovation-lab-2020-what-innovating-the-future-looks-like/","Innovation Lab 2020 What Innovating the Future Looks Like")</f>
        <v>Innovation Lab 2020 What Innovating the Future Looks Like</v>
      </c>
      <c r="C31" t="b">
        <v>0</v>
      </c>
    </row>
    <row r="32" spans="1:3" x14ac:dyDescent="0.25">
      <c r="A32" t="s">
        <v>42</v>
      </c>
      <c r="B32" s="2" t="str">
        <f>HYPERLINK("https://exadel.com/news/4-cloud-computing-tools-driving-growth-and-scalability-in-the-financial-sector/","4 Cloud Computing Tools Driving Growth and Scalability in the Financial Sector")</f>
        <v>4 Cloud Computing Tools Driving Growth and Scalability in the Financial Sector</v>
      </c>
      <c r="C32" t="b">
        <v>0</v>
      </c>
    </row>
    <row r="33" spans="1:3" x14ac:dyDescent="0.25">
      <c r="A33" t="s">
        <v>42</v>
      </c>
      <c r="B33" s="2" t="str">
        <f>HYPERLINK("https://exadel.com/news/5-ways-financial-organizations-are-digitally-challenging-the-status-quo/","5 Ways of Digital Transformation in Financial Organizations")</f>
        <v>5 Ways of Digital Transformation in Financial Organizations</v>
      </c>
      <c r="C33" t="b">
        <v>0</v>
      </c>
    </row>
    <row r="34" spans="1:3" x14ac:dyDescent="0.25">
      <c r="A34" t="s">
        <v>42</v>
      </c>
      <c r="B34" s="2" t="str">
        <f>HYPERLINK("https://exadel.com/news/recap-best-practices-for-becoming-a-better-product-owner/","Best Practices for Becoming a Better Product Owner")</f>
        <v>Best Practices for Becoming a Better Product Owner</v>
      </c>
      <c r="C34" t="b">
        <v>0</v>
      </c>
    </row>
    <row r="35" spans="1:3" x14ac:dyDescent="0.25">
      <c r="A35" t="s">
        <v>42</v>
      </c>
      <c r="B35" s="2" t="str">
        <f>HYPERLINK("https://exadel.com/news/qa-the-ways-tech-is-driving-e-commerce/","The Ways Tech Is Driving E-commerce")</f>
        <v>The Ways Tech Is Driving E-commerce</v>
      </c>
      <c r="C35" t="b">
        <v>0</v>
      </c>
    </row>
    <row r="36" spans="1:3" x14ac:dyDescent="0.25">
      <c r="A36" t="s">
        <v>42</v>
      </c>
      <c r="B36" s="2" t="str">
        <f>HYPERLINK("https://exadel.com/news/jonathan-fries-emotions-are-at-the-core-of-firing-people-even-at-netflix/","Emotions Are at the Core of Firing People, Even at Netflix")</f>
        <v>Emotions Are at the Core of Firing People, Even at Netflix</v>
      </c>
      <c r="C36" t="b">
        <v>0</v>
      </c>
    </row>
    <row r="37" spans="1:3" x14ac:dyDescent="0.25">
      <c r="A37" t="s">
        <v>42</v>
      </c>
      <c r="B37" s="2" t="str">
        <f>HYPERLINK("https://exadel.com/news/jonathan-fries-software-requirements-are-business-requirements/","Software Requirements Are Business Requirements")</f>
        <v>Software Requirements Are Business Requirements</v>
      </c>
      <c r="C37" t="b">
        <v>0</v>
      </c>
    </row>
    <row r="38" spans="1:3" x14ac:dyDescent="0.25">
      <c r="A38" t="s">
        <v>42</v>
      </c>
      <c r="B38" s="2" t="str">
        <f>HYPERLINK("https://exadel.com/news/exploring-the-fundamentals-of-blockchain/","Exploring the Fundamentals of Blockchain")</f>
        <v>Exploring the Fundamentals of Blockchain</v>
      </c>
      <c r="C38" t="b">
        <v>0</v>
      </c>
    </row>
    <row r="39" spans="1:3" x14ac:dyDescent="0.25">
      <c r="A39" t="s">
        <v>42</v>
      </c>
      <c r="B39" s="2" t="str">
        <f>HYPERLINK("https://exadel.com/news/jonathan-fries-sports-betting-big-challenge/","The Big Challenge for Sports Betting")</f>
        <v>The Big Challenge for Sports Betting</v>
      </c>
      <c r="C39" t="b">
        <v>0</v>
      </c>
    </row>
    <row r="40" spans="1:3" x14ac:dyDescent="0.25">
      <c r="A40" t="s">
        <v>42</v>
      </c>
      <c r="B40" s="2" t="str">
        <f>HYPERLINK("https://exadel.com/news/fima-katz-finance-organizations-digital-boom/","Finance Organizations and the Digital Boom")</f>
        <v>Finance Organizations and the Digital Boom</v>
      </c>
      <c r="C40" t="b">
        <v>0</v>
      </c>
    </row>
    <row r="41" spans="1:3" x14ac:dyDescent="0.25">
      <c r="A41" t="s">
        <v>42</v>
      </c>
      <c r="B41" s="2" t="str">
        <f>HYPERLINK("https://exadel.com/news/qa-fima-katz-software-outsourcing-big-business/","Q&amp;A with Fima Katz: Why Software Outsourcing Is Becoming Big Business")</f>
        <v>Q&amp;A with Fima Katz: Why Software Outsourcing Is Becoming Big Business</v>
      </c>
      <c r="C41" t="b">
        <v>0</v>
      </c>
    </row>
    <row r="42" spans="1:3" x14ac:dyDescent="0.25">
      <c r="A42" t="s">
        <v>42</v>
      </c>
      <c r="B42" s="2" t="str">
        <f>HYPERLINK("https://exadel.com/news/what-it-means-to-be-a-woman-in-technology/","What It Means to Be a Woman in Technology")</f>
        <v>What It Means to Be a Woman in Technology</v>
      </c>
      <c r="C42" t="b">
        <v>0</v>
      </c>
    </row>
    <row r="43" spans="1:3" x14ac:dyDescent="0.25">
      <c r="A43" t="s">
        <v>42</v>
      </c>
      <c r="B43" s="2" t="str">
        <f>HYPERLINK("https://exadel.com/news/aligning-your-company-in-the-age-of-digital-transformation/","Aligning Your Company in the Age of Digital Transformation")</f>
        <v>Aligning Your Company in the Age of Digital Transformation</v>
      </c>
      <c r="C43" t="b">
        <v>0</v>
      </c>
    </row>
    <row r="44" spans="1:3" x14ac:dyDescent="0.25">
      <c r="A44" t="s">
        <v>42</v>
      </c>
      <c r="B44" s="2" t="str">
        <f>HYPERLINK("https://exadel.com/news/soft-robotics-in-the-contemporary-workplace/","Soft Robotics in the Contemporary Workplace")</f>
        <v>Soft Robotics in the Contemporary Workplace</v>
      </c>
      <c r="C44" t="b">
        <v>0</v>
      </c>
    </row>
    <row r="45" spans="1:3" x14ac:dyDescent="0.25">
      <c r="A45" t="s">
        <v>42</v>
      </c>
      <c r="B45" s="2" t="str">
        <f>HYPERLINK("https://exadel.com/news/5-keys-jumpstarting-digital-transformation/","5 Keys to Jumpstarting Your Digital Transformation")</f>
        <v>5 Keys to Jumpstarting Your Digital Transformation</v>
      </c>
      <c r="C45" t="b">
        <v>0</v>
      </c>
    </row>
    <row r="46" spans="1:3" x14ac:dyDescent="0.25">
      <c r="A46" t="s">
        <v>42</v>
      </c>
      <c r="B46" s="2" t="str">
        <f>HYPERLINK("https://exadel.com/news/how-digital-transformation-can-make-businesses-more-efficient/","How Digital Transformation Can Make Businesses More Efficient")</f>
        <v>How Digital Transformation Can Make Businesses More Efficient</v>
      </c>
      <c r="C46" t="b">
        <v>0</v>
      </c>
    </row>
    <row r="47" spans="1:3" x14ac:dyDescent="0.25">
      <c r="A47" t="s">
        <v>42</v>
      </c>
      <c r="B47" s="2" t="str">
        <f>HYPERLINK("https://exadel.com/news/fourth-industrial-revolution-ar-iot/","The Fourth Industrial Revolution: The Integration of IoT and AR")</f>
        <v>The Fourth Industrial Revolution: The Integration of IoT and AR</v>
      </c>
      <c r="C47" t="b">
        <v>0</v>
      </c>
    </row>
    <row r="48" spans="1:3" x14ac:dyDescent="0.25">
      <c r="A48" t="s">
        <v>42</v>
      </c>
      <c r="B48" s="2" t="str">
        <f>HYPERLINK("https://exadel.com/news/democratization-data-transparency-cx/","From the Democratization of Data to Transparency to CX")</f>
        <v>From the Democratization of Data to Transparency to CX</v>
      </c>
      <c r="C48" t="b">
        <v>0</v>
      </c>
    </row>
    <row r="49" spans="1:3" x14ac:dyDescent="0.25">
      <c r="A49" t="s">
        <v>42</v>
      </c>
      <c r="B49" s="2" t="str">
        <f>HYPERLINK("https://exadel.com/news/female-leadership-disrupting-tech/","Female Leadership &amp; the Transformation of Traditional Tech Culture")</f>
        <v>Female Leadership &amp; the Transformation of Traditional Tech Culture</v>
      </c>
      <c r="C49" t="b">
        <v>0</v>
      </c>
    </row>
    <row r="50" spans="1:3" x14ac:dyDescent="0.25">
      <c r="A50" t="s">
        <v>42</v>
      </c>
      <c r="B50" s="2" t="str">
        <f>HYPERLINK("https://exadel.com/news/diversity-workplace-improve-business/","How Diversity in the Workplace Can Improve How Tech Companies Do Business")</f>
        <v>How Diversity in the Workplace Can Improve How Tech Companies Do Business</v>
      </c>
      <c r="C50" t="b">
        <v>0</v>
      </c>
    </row>
    <row r="51" spans="1:3" x14ac:dyDescent="0.25">
      <c r="A51" t="s">
        <v>42</v>
      </c>
      <c r="B51" s="2" t="str">
        <f>HYPERLINK("https://exadel.com/news/power-mentorship-tech/","The Power of Mentorship in Tech")</f>
        <v>The Power of Mentorship in Tech</v>
      </c>
      <c r="C51" t="b">
        <v>0</v>
      </c>
    </row>
    <row r="52" spans="1:3" x14ac:dyDescent="0.25">
      <c r="A52" t="s">
        <v>42</v>
      </c>
      <c r="B52" s="2" t="str">
        <f>HYPERLINK("https://exadel.com/news/in-an-era-of-hacking/","In an Era of Hacking, How Companies Can Keep Personal Information Safe")</f>
        <v>In an Era of Hacking, How Companies Can Keep Personal Information Safe</v>
      </c>
      <c r="C52" t="b">
        <v>0</v>
      </c>
    </row>
    <row r="53" spans="1:3" x14ac:dyDescent="0.25">
      <c r="A53" t="s">
        <v>42</v>
      </c>
      <c r="B53" s="2" t="str">
        <f>HYPERLINK("https://exadel.com/news/block-chain-does-your-proof-of-concept-equal-success/","Block Chain: Does Your Proof of Concept = Success?")</f>
        <v>Block Chain: Does Your Proof of Concept = Success?</v>
      </c>
      <c r="C53" t="b">
        <v>0</v>
      </c>
    </row>
    <row r="54" spans="1:3" x14ac:dyDescent="0.25">
      <c r="A54" t="s">
        <v>42</v>
      </c>
      <c r="B54" s="2" t="str">
        <f>HYPERLINK("https://exadel.com/news/how-is-digital-security-affecting-financial-service/","How Is Digital Security Affecting Financial Services?")</f>
        <v>How Is Digital Security Affecting Financial Services?</v>
      </c>
      <c r="C54" t="b">
        <v>0</v>
      </c>
    </row>
    <row r="55" spans="1:3" x14ac:dyDescent="0.25">
      <c r="A55" t="s">
        <v>42</v>
      </c>
      <c r="B55" s="2" t="str">
        <f>HYPERLINK("https://exadel.com/news/six-seismic-shifts-driving-the-enterprise-tech-shake-up/","Six Seismic Shifts Driving the Enterprise Tech Shake-Up")</f>
        <v>Six Seismic Shifts Driving the Enterprise Tech Shake-Up</v>
      </c>
      <c r="C55" t="b">
        <v>0</v>
      </c>
    </row>
    <row r="56" spans="1:3" x14ac:dyDescent="0.25">
      <c r="A56" t="s">
        <v>42</v>
      </c>
      <c r="B56" s="2" t="str">
        <f>HYPERLINK("https://exadel.com/news/technology-helping-hurting-us-healthcare/","How Technology Is Helping and Hurting the US Healthcare System")</f>
        <v>How Technology Is Helping and Hurting the US Healthcare System</v>
      </c>
      <c r="C56" t="b">
        <v>0</v>
      </c>
    </row>
    <row r="57" spans="1:3" x14ac:dyDescent="0.25">
      <c r="A57" t="s">
        <v>13</v>
      </c>
      <c r="B57" s="2" t="str">
        <f>HYPERLINK("https://exadel.com/news/exadel-aquired-leading-fintech-provider-cpqi","Exadel Aquired Leading FinTech Provider CPQi")</f>
        <v>Exadel Aquired Leading FinTech Provider CPQi</v>
      </c>
      <c r="C57" t="b">
        <v>0</v>
      </c>
    </row>
    <row r="58" spans="1:3" x14ac:dyDescent="0.25">
      <c r="A58" t="s">
        <v>13</v>
      </c>
      <c r="B58" s="2" t="str">
        <f>HYPERLINK("https://exadel.com/news/appery.io-unveils-a-new-and-improved-low-code-testing-app-and-a-live-debug-feature","Appery.io Unveils a New and Improved Low-Code Testing App and a Live Debug Feature")</f>
        <v>Appery.io Unveils a New and Improved Low-Code Testing App and a Live Debug Feature</v>
      </c>
      <c r="C58" t="b">
        <v>0</v>
      </c>
    </row>
    <row r="59" spans="1:3" x14ac:dyDescent="0.25">
      <c r="A59" t="s">
        <v>13</v>
      </c>
      <c r="B59" s="2" t="str">
        <f>HYPERLINK("https://exadel.com/news/exadel-is-conquering-europe-the-polish-branch-to-hire-over-2000-it-specialists","Exadel is Conquering Europe: &lt;br&gt; The Polish Branch to Hire over 2000 IT Specialists")</f>
        <v>Exadel is Conquering Europe: &lt;br&gt; The Polish Branch to Hire over 2000 IT Specialists</v>
      </c>
      <c r="C59" t="b">
        <v>0</v>
      </c>
    </row>
    <row r="60" spans="1:3" x14ac:dyDescent="0.25">
      <c r="A60" t="s">
        <v>13</v>
      </c>
      <c r="B60" s="2" t="str">
        <f>HYPERLINK("https://exadel.com/news/the-new-compreface-version-release","The new CompreFace 1.0 version release")</f>
        <v>The new CompreFace 1.0 version release</v>
      </c>
      <c r="C60" t="b">
        <v>0</v>
      </c>
    </row>
    <row r="61" spans="1:3" x14ac:dyDescent="0.25">
      <c r="A61" t="s">
        <v>13</v>
      </c>
      <c r="B61" s="2" t="str">
        <f>HYPERLINK("https://exadel.com/news/compreface-is-now-available-on-aws-marketplace","CompreFace is now available on AWS marketplace")</f>
        <v>CompreFace is now available on AWS marketplace</v>
      </c>
      <c r="C61" t="b">
        <v>0</v>
      </c>
    </row>
    <row r="62" spans="1:3" x14ac:dyDescent="0.25">
      <c r="A62" t="s">
        <v>13</v>
      </c>
      <c r="B62" s="2" t="str">
        <f>HYPERLINK("https://exadel.com/news/exadel-adds-global-development-engineering-and-consulting-talent-in-latin-america","Exadel Adds Global Development, Engineering and Consulting Talent in Latin America")</f>
        <v>Exadel Adds Global Development, Engineering and Consulting Talent in Latin America</v>
      </c>
      <c r="C62" t="b">
        <v>0</v>
      </c>
    </row>
    <row r="63" spans="1:3" x14ac:dyDescent="0.25">
      <c r="A63" t="s">
        <v>13</v>
      </c>
      <c r="B63" s="2" t="str">
        <f>HYPERLINK("https://exadel.com/news/exadel-celebrates-the-first-anniversary-of-its-tbilisi-branch","Exadel Celebrates &lt;br&gt;the First Anniversary of its Tbilisi Branch")</f>
        <v>Exadel Celebrates &lt;br&gt;the First Anniversary of its Tbilisi Branch</v>
      </c>
      <c r="C63" t="b">
        <v>0</v>
      </c>
    </row>
    <row r="64" spans="1:3" x14ac:dyDescent="0.25">
      <c r="A64" t="s">
        <v>13</v>
      </c>
      <c r="B64" s="2" t="str">
        <f>HYPERLINK("https://exadel.com/news/exadel-reports-record-breaking-company-growth-in-2021","Exadel Reports Record-Breaking Company Growth in 2021")</f>
        <v>Exadel Reports Record-Breaking Company Growth in 2021</v>
      </c>
      <c r="C64" t="b">
        <v>0</v>
      </c>
    </row>
    <row r="65" spans="1:3" x14ac:dyDescent="0.25">
      <c r="A65" t="s">
        <v>13</v>
      </c>
      <c r="B65" s="2" t="str">
        <f>HYPERLINK("https://exadel.com/news/new-chief-executive-joins-exadel-during-its-most-profitable-year","New Chief Executive Joins Exadel During its Most Profitable Year")</f>
        <v>New Chief Executive Joins Exadel During its Most Profitable Year</v>
      </c>
      <c r="C65" t="b">
        <v>0</v>
      </c>
    </row>
    <row r="66" spans="1:3" x14ac:dyDescent="0.25">
      <c r="A66" t="s">
        <v>13</v>
      </c>
      <c r="B66" s="2" t="str">
        <f>HYPERLINK("https://exadel.com/news/appery.io-announced-its-new-online-store-app-template","Appery.io announced its New Online Store App Template")</f>
        <v>Appery.io announced its New Online Store App Template</v>
      </c>
      <c r="C66" t="b">
        <v>0</v>
      </c>
    </row>
    <row r="67" spans="1:3" x14ac:dyDescent="0.25">
      <c r="A67" t="s">
        <v>13</v>
      </c>
      <c r="B67" s="2" t="str">
        <f>HYPERLINK("https://exadel.com/news/exadel-hosts-quiz-show-the-internet-of-think","Exadel Hosts Quiz Show “The Internet of Think”")</f>
        <v>Exadel Hosts Quiz Show “The Internet of Think”</v>
      </c>
      <c r="C67" t="b">
        <v>0</v>
      </c>
    </row>
    <row r="68" spans="1:3" x14ac:dyDescent="0.25">
      <c r="A68" t="s">
        <v>13</v>
      </c>
      <c r="B68" s="2" t="str">
        <f>HYPERLINK("https://exadel.com/news/exadel-acquires-coppei","Exadel Acquires Coppei")</f>
        <v>Exadel Acquires Coppei</v>
      </c>
      <c r="C68" t="b">
        <v>0</v>
      </c>
    </row>
    <row r="69" spans="1:3" x14ac:dyDescent="0.25">
      <c r="A69" t="s">
        <v>13</v>
      </c>
      <c r="B69" s="2" t="str">
        <f>HYPERLINK("https://exadel.com/news/lets-play-the-internet-of-think","Let’s Play “The Internet of Think:” An Information Technology Quiz Created by Exadel for Industry Specialists")</f>
        <v>Let’s Play “The Internet of Think:” An Information Technology Quiz Created by Exadel for Industry Specialists</v>
      </c>
      <c r="C69" t="b">
        <v>0</v>
      </c>
    </row>
    <row r="70" spans="1:3" x14ac:dyDescent="0.25">
      <c r="A70" t="s">
        <v>13</v>
      </c>
      <c r="B70" s="2" t="str">
        <f>HYPERLINK("https://exadel.com/news/the-new-compreface-version-06-release","The new CompreFace version 0.6 release")</f>
        <v>The new CompreFace version 0.6 release</v>
      </c>
      <c r="C70" t="b">
        <v>0</v>
      </c>
    </row>
    <row r="71" spans="1:3" x14ac:dyDescent="0.25">
      <c r="A71" t="s">
        <v>13</v>
      </c>
      <c r="B71" s="2" t="str">
        <f>HYPERLINK("https://exadel.com/news/exadel-reports-strong-midyear-growth-with-new-clients-and-solutions","Exadel Reports Strong Mid-Year Growth with New Clients and Solutions")</f>
        <v>Exadel Reports Strong Mid-Year Growth with New Clients and Solutions</v>
      </c>
      <c r="C71" t="b">
        <v>0</v>
      </c>
    </row>
    <row r="72" spans="1:3" x14ac:dyDescent="0.25">
      <c r="A72" t="s">
        <v>13</v>
      </c>
      <c r="B72" s="2" t="str">
        <f>HYPERLINK("https://exadel.com/news/exadel-announced-updates-to-compreface-its-open-source-face-recognition-application","Exadel Announced Updates to CompreFace, its Open-Source Face Recognition Application")</f>
        <v>Exadel Announced Updates to CompreFace, its Open-Source Face Recognition Application</v>
      </c>
      <c r="C72" t="b">
        <v>0</v>
      </c>
    </row>
    <row r="73" spans="1:3" x14ac:dyDescent="0.25">
      <c r="A73" t="s">
        <v>13</v>
      </c>
      <c r="B73" s="2" t="str">
        <f>HYPERLINK("https://exadel.com/news/exadel-and-armour-cybersecurity-announce-strategic-partnership","Exadel and Armour Cybersecurity Announce Strategic Partnership")</f>
        <v>Exadel and Armour Cybersecurity Announce Strategic Partnership</v>
      </c>
      <c r="C73" t="b">
        <v>0</v>
      </c>
    </row>
    <row r="74" spans="1:3" x14ac:dyDescent="0.25">
      <c r="A74" t="s">
        <v>13</v>
      </c>
      <c r="B74" s="2" t="str">
        <f>HYPERLINK("https://exadel.com/news/mercer-and-exadel-collaborate-on-best-in-class-qa-automation-framework-solution","Mercer and Exadel Collaborate on Best-in-Class Quality Assurance Automation Framework Solution")</f>
        <v>Mercer and Exadel Collaborate on Best-in-Class Quality Assurance Automation Framework Solution</v>
      </c>
      <c r="C74" t="b">
        <v>0</v>
      </c>
    </row>
    <row r="75" spans="1:3" x14ac:dyDescent="0.25">
      <c r="A75" t="s">
        <v>13</v>
      </c>
      <c r="B75" s="2" t="str">
        <f>HYPERLINK("https://exadel.com/news/exadel-announced-the-creation-of-a-new-ai-practice-to-help-modern-enterprises-solve-ai-business-challenges/","Exadel Announced the Creation of a New AI Practice to Help Modern Enterprises Solve AI Business Challenges")</f>
        <v>Exadel Announced the Creation of a New AI Practice to Help Modern Enterprises Solve AI Business Challenges</v>
      </c>
      <c r="C75" t="b">
        <v>0</v>
      </c>
    </row>
    <row r="76" spans="1:3" x14ac:dyDescent="0.25">
      <c r="A76" t="s">
        <v>13</v>
      </c>
      <c r="B76" s="2" t="str">
        <f>HYPERLINK("https://exadel.com/news/appery-io-announced-its-new-fully-customizable-and-ready-to-go-app-templates/","Appery.io Announced its New Fully Customizable and Ready-to-Go App Templates")</f>
        <v>Appery.io Announced its New Fully Customizable and Ready-to-Go App Templates</v>
      </c>
      <c r="C76" t="b">
        <v>0</v>
      </c>
    </row>
    <row r="77" spans="1:3" x14ac:dyDescent="0.25">
      <c r="A77" t="s">
        <v>13</v>
      </c>
      <c r="B77" s="2" t="str">
        <f>HYPERLINK("https://exadel.com/news/exadel-announces-new-office-in-georgia-to-strategically-grow-technology-talent/","Exadel Announces New Office in Georgia to Strategically Grow Technology Talent")</f>
        <v>Exadel Announces New Office in Georgia to Strategically Grow Technology Talent</v>
      </c>
      <c r="C77" t="b">
        <v>0</v>
      </c>
    </row>
    <row r="78" spans="1:3" x14ac:dyDescent="0.25">
      <c r="A78" t="s">
        <v>13</v>
      </c>
      <c r="B78" s="2" t="str">
        <f>HYPERLINK("https://exadel.com/news/exadel-recognized-for-martech-leadership-for-toolbox-for-adobe-experience-manager/","Exadel Recognized for MarTech Leadership for Toolbox for Adobe Experience Manager")</f>
        <v>Exadel Recognized for MarTech Leadership for Toolbox for Adobe Experience Manager</v>
      </c>
      <c r="C78" t="b">
        <v>0</v>
      </c>
    </row>
    <row r="79" spans="1:3" x14ac:dyDescent="0.25">
      <c r="A79" t="s">
        <v>13</v>
      </c>
      <c r="B79" s="2" t="str">
        <f>HYPERLINK("https://exadel.com/news/appery-io-recognized-in-g2-spring-2021-grid-reports/","Appery.io Recognized in G2 Spring 2021 Grid Reports")</f>
        <v>Appery.io Recognized in G2 Spring 2021 Grid Reports</v>
      </c>
      <c r="C79" t="b">
        <v>0</v>
      </c>
    </row>
    <row r="80" spans="1:3" x14ac:dyDescent="0.25">
      <c r="A80" t="s">
        <v>13</v>
      </c>
      <c r="B80" s="2" t="str">
        <f>HYPERLINK("https://exadel.com/news/exadel-is-looking-for-sales-and-marketing-professionals/","Exadel is Looking for Sales and Marketing Professionals")</f>
        <v>Exadel is Looking for Sales and Marketing Professionals</v>
      </c>
      <c r="C80" t="b">
        <v>0</v>
      </c>
    </row>
    <row r="81" spans="1:3" x14ac:dyDescent="0.25">
      <c r="A81" t="s">
        <v>13</v>
      </c>
      <c r="B81" s="2" t="str">
        <f>HYPERLINK("https://exadel.com/news/we-are-hiring-managers-exadel/","We’re Hiring Project Managers")</f>
        <v>We’re Hiring Project Managers</v>
      </c>
      <c r="C81" t="b">
        <v>0</v>
      </c>
    </row>
    <row r="82" spans="1:3" x14ac:dyDescent="0.25">
      <c r="A82" t="s">
        <v>13</v>
      </c>
      <c r="B82" s="2" t="str">
        <f>HYPERLINK("https://exadel.com/news/sun-capital-partners-affiliate-acquires-exadel/","Sun Capital Partners Affiliate Acquires Exadel")</f>
        <v>Sun Capital Partners Affiliate Acquires Exadel</v>
      </c>
      <c r="C82" t="b">
        <v>0</v>
      </c>
    </row>
    <row r="83" spans="1:3" x14ac:dyDescent="0.25">
      <c r="A83" t="s">
        <v>13</v>
      </c>
      <c r="B83" s="2" t="str">
        <f>HYPERLINK("https://exadel.com/news/join-the-business-analyst-community-at-exadel/","Join the Business Analyst Community at Exadel")</f>
        <v>Join the Business Analyst Community at Exadel</v>
      </c>
      <c r="C83" t="b">
        <v>0</v>
      </c>
    </row>
    <row r="84" spans="1:3" x14ac:dyDescent="0.25">
      <c r="A84" t="s">
        <v>13</v>
      </c>
      <c r="B84" s="2" t="str">
        <f>HYPERLINK("https://exadel.com/news/appery-io-by-exadel-recognized-in-2021-devies-for-mobile-development-platform-of-the-year/","Appery.io by Exadel Recognized in 2021 DEVIES for Mobile Development Platform of the Year")</f>
        <v>Appery.io by Exadel Recognized in 2021 DEVIES for Mobile Development Platform of the Year</v>
      </c>
      <c r="C84" t="b">
        <v>0</v>
      </c>
    </row>
    <row r="85" spans="1:3" x14ac:dyDescent="0.25">
      <c r="A85" t="s">
        <v>13</v>
      </c>
      <c r="B85" s="2" t="str">
        <f>HYPERLINK("https://exadel.com/news/exadel-empowers-the-next-generation-of-tech-innovators/","Exadel Empowers the Next Generation Of Tech Innovators")</f>
        <v>Exadel Empowers the Next Generation Of Tech Innovators</v>
      </c>
      <c r="C85" t="b">
        <v>0</v>
      </c>
    </row>
    <row r="86" spans="1:3" x14ac:dyDescent="0.25">
      <c r="A86" t="s">
        <v>13</v>
      </c>
      <c r="B86" s="2" t="str">
        <f>HYPERLINK("https://exadel.com/news/exadel-is-one-of-the-most-customer-obsessed-companies-of-2020/","Exadel is one of the most Customer-Obsessed Companies of 2020")</f>
        <v>Exadel is one of the most Customer-Obsessed Companies of 2020</v>
      </c>
      <c r="C86" t="b">
        <v>0</v>
      </c>
    </row>
    <row r="87" spans="1:3" x14ac:dyDescent="0.25">
      <c r="A87" t="s">
        <v>13</v>
      </c>
      <c r="B87" s="2" t="str">
        <f>HYPERLINK("https://exadel.com/news/exadel-is-a-top-us-based-cloud-mobile-baas-provider/","Exadel is a top US-based Cloud Mobile BaaS provider")</f>
        <v>Exadel is a top US-based Cloud Mobile BaaS provider</v>
      </c>
      <c r="C87" t="b">
        <v>0</v>
      </c>
    </row>
    <row r="88" spans="1:3" x14ac:dyDescent="0.25">
      <c r="A88" t="s">
        <v>13</v>
      </c>
      <c r="B88" s="2" t="str">
        <f>HYPERLINK("https://exadel.com/news/were-hiring-join-exadels-growing-software-engineering-team/","We’re Hiring! Join Exadel’s Growing Software Engineering Team")</f>
        <v>We’re Hiring! Join Exadel’s Growing Software Engineering Team</v>
      </c>
      <c r="C88" t="b">
        <v>0</v>
      </c>
    </row>
    <row r="89" spans="1:3" x14ac:dyDescent="0.25">
      <c r="A89" t="s">
        <v>13</v>
      </c>
      <c r="B89" s="2" t="str">
        <f>HYPERLINK("https://exadel.com/news/exadel-is-presenting-at-the-nordic-it-sourcing-innovation-summit/","Exadel is Presenting at the Nordic IT Sourcing &amp; Innovation Summit")</f>
        <v>Exadel is Presenting at the Nordic IT Sourcing &amp; Innovation Summit</v>
      </c>
      <c r="C89" t="b">
        <v>0</v>
      </c>
    </row>
    <row r="90" spans="1:3" x14ac:dyDescent="0.25">
      <c r="A90" t="s">
        <v>13</v>
      </c>
      <c r="B90" s="2" t="str">
        <f>HYPERLINK("https://exadel.com/news/exadel-qa-automation-practice-helps-clients-deliver-flawless-digital-experiences/","Exadel QA Automation Practice Helps Clients Deliver Flawless Digital Experiences")</f>
        <v>Exadel QA Automation Practice Helps Clients Deliver Flawless Digital Experiences</v>
      </c>
      <c r="C90" t="b">
        <v>0</v>
      </c>
    </row>
    <row r="91" spans="1:3" x14ac:dyDescent="0.25">
      <c r="A91" t="s">
        <v>13</v>
      </c>
      <c r="B91" s="2" t="str">
        <f>HYPERLINK("https://exadel.com/news/new-website-and-customizable-plans-for-appery-io/","New Website and Customizable Plans for Appery.io")</f>
        <v>New Website and Customizable Plans for Appery.io</v>
      </c>
      <c r="C91" t="b">
        <v>0</v>
      </c>
    </row>
    <row r="92" spans="1:3" x14ac:dyDescent="0.25">
      <c r="A92" t="s">
        <v>13</v>
      </c>
      <c r="B92" s="2" t="str">
        <f>HYPERLINK("https://exadel.com/news/exadel-internal-hackathon-generates-outstanding-digital-solution-pocs/","Exadel Internal Hackathon Generates Outstanding Digital Solution PoCs")</f>
        <v>Exadel Internal Hackathon Generates Outstanding Digital Solution PoCs</v>
      </c>
      <c r="C92" t="b">
        <v>0</v>
      </c>
    </row>
    <row r="93" spans="1:3" x14ac:dyDescent="0.25">
      <c r="A93" t="s">
        <v>13</v>
      </c>
      <c r="B93" s="2" t="str">
        <f>HYPERLINK("https://exadel.com/news/positive-developments-for-exadel-in-the-second-quarter-of-2020/","Positive Developments for Exadel in the Second Quarter of 2020")</f>
        <v>Positive Developments for Exadel in the Second Quarter of 2020</v>
      </c>
      <c r="C93" t="b">
        <v>0</v>
      </c>
    </row>
    <row r="94" spans="1:3" x14ac:dyDescent="0.25">
      <c r="A94" t="s">
        <v>13</v>
      </c>
      <c r="B94" s="2" t="str">
        <f>HYPERLINK("https://exadel.com/news/exadel-recognized-as-a-leading-company-across-several-software-development-disciplines/","Exadel Recognized as a Leading Company Across Several Software Development Disciplines")</f>
        <v>Exadel Recognized as a Leading Company Across Several Software Development Disciplines</v>
      </c>
      <c r="C94" t="b">
        <v>0</v>
      </c>
    </row>
    <row r="95" spans="1:3" x14ac:dyDescent="0.25">
      <c r="A95" t="s">
        <v>13</v>
      </c>
      <c r="B95" s="2" t="str">
        <f>HYPERLINK("https://exadel.com/news/exadel-employees-launched-a-grassroots-covid-19-fundraiser-in-belarus/","Exadel Employees Launched a Grassroots COVID-19 Fundraiser in Belarus")</f>
        <v>Exadel Employees Launched a Grassroots COVID-19 Fundraiser in Belarus</v>
      </c>
      <c r="C95" t="b">
        <v>0</v>
      </c>
    </row>
    <row r="96" spans="1:3" x14ac:dyDescent="0.25">
      <c r="A96" t="s">
        <v>13</v>
      </c>
      <c r="B96" s="2" t="str">
        <f>HYPERLINK("https://exadel.com/news/appery-blog-new-appery-io-subscription-plans-time-to-plan-a-new-app/","Appery Blog: New Appery.io Subscription Plans — Time To Plan A New App!")</f>
        <v>Appery Blog: New Appery.io Subscription Plans — Time To Plan A New App!</v>
      </c>
      <c r="C96" t="b">
        <v>0</v>
      </c>
    </row>
    <row r="97" spans="1:3" x14ac:dyDescent="0.25">
      <c r="A97" t="s">
        <v>13</v>
      </c>
      <c r="B97" s="2" t="str">
        <f>HYPERLINK("https://exadel.com/news/exadel-developers-take-on-covid-19-challenges-with-employee-led-hackathon/","Exadel Developers Take on COVID-19 Challenges with Employee-Led Hackathon")</f>
        <v>Exadel Developers Take on COVID-19 Challenges with Employee-Led Hackathon</v>
      </c>
      <c r="C97" t="b">
        <v>0</v>
      </c>
    </row>
    <row r="98" spans="1:3" x14ac:dyDescent="0.25">
      <c r="A98" t="s">
        <v>13</v>
      </c>
      <c r="B98" s="2" t="str">
        <f>HYPERLINK("https://exadel.com/news/exadel-announces-winners-of-appery-io-virtual-hackathon/","Exadel Announces Winners of Appery.io Virtual Hackathon")</f>
        <v>Exadel Announces Winners of Appery.io Virtual Hackathon</v>
      </c>
      <c r="C98" t="b">
        <v>0</v>
      </c>
    </row>
    <row r="99" spans="1:3" x14ac:dyDescent="0.25">
      <c r="A99" t="s">
        <v>13</v>
      </c>
      <c r="B99" s="2" t="str">
        <f>HYPERLINK("https://exadel.com/news/exadel-sponsored-stem-lab-opens-in-vileyka/","Exadel-sponsored STEM Lab Opens in Vileyka")</f>
        <v>Exadel-sponsored STEM Lab Opens in Vileyka</v>
      </c>
      <c r="C99" t="b">
        <v>0</v>
      </c>
    </row>
    <row r="100" spans="1:3" x14ac:dyDescent="0.25">
      <c r="A100" t="s">
        <v>13</v>
      </c>
      <c r="B100" s="2" t="str">
        <f>HYPERLINK("https://exadel.com/news/exadel-responds-to-covid-19-a-message-from-our-ceo/","Exadel Responds to COVID-19: A Message from Our CEO")</f>
        <v>Exadel Responds to COVID-19: A Message from Our CEO</v>
      </c>
      <c r="C100" t="b">
        <v>0</v>
      </c>
    </row>
    <row r="101" spans="1:3" x14ac:dyDescent="0.25">
      <c r="A101" t="s">
        <v>13</v>
      </c>
      <c r="B101" s="2" t="str">
        <f>HYPERLINK("https://exadel.com/news/a-year-of-achievement-for-appery-io-in-2019/","A Year of Achievement for Appery.io in 2019")</f>
        <v>A Year of Achievement for Appery.io in 2019</v>
      </c>
      <c r="C101" t="b">
        <v>0</v>
      </c>
    </row>
    <row r="102" spans="1:3" x14ac:dyDescent="0.25">
      <c r="A102" t="s">
        <v>13</v>
      </c>
      <c r="B102" s="2" t="str">
        <f>HYPERLINK("https://exadel.com/news/thats-a-wrap-2019-exadel-reflections-and-achievements/","That’s A Wrap! 2019 Exadel Reflections and Achievements")</f>
        <v>That’s A Wrap! 2019 Exadel Reflections and Achievements</v>
      </c>
      <c r="C102" t="b">
        <v>0</v>
      </c>
    </row>
    <row r="103" spans="1:3" x14ac:dyDescent="0.25">
      <c r="A103" t="s">
        <v>13</v>
      </c>
      <c r="B103" s="2" t="str">
        <f>HYPERLINK("https://exadel.com/news/exadel-named-a-midsize-agile-software-development-service-provider-leader/","Exadel Named a Midsize Agile Software Development Service Provider Leader by Independent Research Firm")</f>
        <v>Exadel Named a Midsize Agile Software Development Service Provider Leader by Independent Research Firm</v>
      </c>
      <c r="C103" t="b">
        <v>0</v>
      </c>
    </row>
    <row r="104" spans="1:3" x14ac:dyDescent="0.25">
      <c r="A104" t="s">
        <v>13</v>
      </c>
      <c r="B104" s="2" t="str">
        <f>HYPERLINK("https://exadel.com/news/from-vision-to-decision-exadel-launches-innovation-lab/","From Vision to Decision: Exadel Launches Innovation Lab")</f>
        <v>From Vision to Decision: Exadel Launches Innovation Lab</v>
      </c>
      <c r="C104" t="b">
        <v>0</v>
      </c>
    </row>
    <row r="105" spans="1:3" x14ac:dyDescent="0.25">
      <c r="A105" t="s">
        <v>13</v>
      </c>
      <c r="B105" s="2" t="str">
        <f>HYPERLINK("https://exadel.com/news/stem-lab-in-belarus-to-kick-off-csr-program/","Exadel Supports STEM Lab in Belarus to Kick Off CSR Program")</f>
        <v>Exadel Supports STEM Lab in Belarus to Kick Off CSR Program</v>
      </c>
      <c r="C105" t="b">
        <v>0</v>
      </c>
    </row>
    <row r="106" spans="1:3" x14ac:dyDescent="0.25">
      <c r="A106" t="s">
        <v>13</v>
      </c>
      <c r="B106" s="2" t="str">
        <f>HYPERLINK("https://exadel.com/news/reflections-on-2018-whats-to-come-in-2019/","Reflections on 2018, What’s to Come in 2019")</f>
        <v>Reflections on 2018, What’s to Come in 2019</v>
      </c>
      <c r="C106" t="b">
        <v>0</v>
      </c>
    </row>
    <row r="107" spans="1:3" x14ac:dyDescent="0.25">
      <c r="A107" t="s">
        <v>13</v>
      </c>
      <c r="B107" s="2" t="str">
        <f>HYPERLINK("https://exadel.com/news/products-platforms-practice/","The Exadel Products and Platforms Practice")</f>
        <v>The Exadel Products and Platforms Practice</v>
      </c>
      <c r="C107" t="b">
        <v>0</v>
      </c>
    </row>
    <row r="108" spans="1:3" x14ac:dyDescent="0.25">
      <c r="A108" t="s">
        <v>13</v>
      </c>
      <c r="B108" s="2" t="str">
        <f>HYPERLINK("https://exadel.com/news/qanda-jonathan-fries-digital-transformation-practice/","Jonathan Fries on Exadel’s Digital Transformation Practice")</f>
        <v>Jonathan Fries on Exadel’s Digital Transformation Practice</v>
      </c>
      <c r="C108" t="b">
        <v>0</v>
      </c>
    </row>
    <row r="109" spans="1:3" x14ac:dyDescent="0.25">
      <c r="A109" t="s">
        <v>13</v>
      </c>
      <c r="B109" s="2" t="str">
        <f>HYPERLINK("https://exadel.com/news/qanda-lev-shur-exadel-digital-marketing-technology-practice/","Lev Shur on Exadel’s Digital Marketing Technology Practice")</f>
        <v>Lev Shur on Exadel’s Digital Marketing Technology Practice</v>
      </c>
      <c r="C109" t="b">
        <v>0</v>
      </c>
    </row>
    <row r="110" spans="1:3" x14ac:dyDescent="0.25">
      <c r="A110" t="s">
        <v>13</v>
      </c>
      <c r="B110" s="2" t="str">
        <f>HYPERLINK("https://exadel.com/news/exadel-is-a-top-mobile-software-development-firm/","Exadel Is a Top Mobile &amp; Software Development Firm!")</f>
        <v>Exadel Is a Top Mobile &amp; Software Development Firm!</v>
      </c>
      <c r="C110" t="b">
        <v>0</v>
      </c>
    </row>
    <row r="111" spans="1:3" x14ac:dyDescent="0.25">
      <c r="A111" t="s">
        <v>13</v>
      </c>
      <c r="B111" s="2" t="str">
        <f>HYPERLINK("https://exadel.com/news/exadel-top-data-analytics-company-san-francisco-clutch/","Exadel Named Top Data Analytics Company in San Francisco Area by Clutch")</f>
        <v>Exadel Named Top Data Analytics Company in San Francisco Area by Clutch</v>
      </c>
      <c r="C111" t="b">
        <v>0</v>
      </c>
    </row>
    <row r="112" spans="1:3" x14ac:dyDescent="0.25">
      <c r="A112" t="s">
        <v>13</v>
      </c>
      <c r="B112" s="2" t="str">
        <f>HYPERLINK("https://exadel.com/news/old-world-charm-cutting-edge-tech-development/","Old World Charm, Cutting-Edge Tech Development")</f>
        <v>Old World Charm, Cutting-Edge Tech Development</v>
      </c>
      <c r="C112" t="b">
        <v>0</v>
      </c>
    </row>
    <row r="113" spans="1:3" x14ac:dyDescent="0.25">
      <c r="A113" t="s">
        <v>13</v>
      </c>
      <c r="B113" s="2" t="str">
        <f>HYPERLINK("https://exadel.com/news/exadel-adds-another-award/","Exadel Adds Another Award")</f>
        <v>Exadel Adds Another Award</v>
      </c>
      <c r="C113" t="b">
        <v>0</v>
      </c>
    </row>
    <row r="114" spans="1:3" x14ac:dyDescent="0.25">
      <c r="A114" t="s">
        <v>13</v>
      </c>
      <c r="B114" s="2" t="str">
        <f>HYPERLINK("https://exadel.com/exadel-amadeus-are-teaming-up-to-push-technology-innovation/","Exadel &amp; Amadeus Are Teaming Up to Push Technology Innovation to a New Level")</f>
        <v>Exadel &amp; Amadeus Are Teaming Up to Push Technology Innovation to a New Level</v>
      </c>
      <c r="C114" t="b">
        <v>0</v>
      </c>
    </row>
    <row r="115" spans="1:3" x14ac:dyDescent="0.25">
      <c r="A115" t="s">
        <v>13</v>
      </c>
      <c r="B115" s="2" t="str">
        <f>HYPERLINK("https://exadel.com/news/iso-certifies-exadel-for-information-security/","ISO Certifies Exadel for Information Security")</f>
        <v>ISO Certifies Exadel for Information Security</v>
      </c>
      <c r="C115" t="b">
        <v>0</v>
      </c>
    </row>
    <row r="116" spans="1:3" x14ac:dyDescent="0.25">
      <c r="A116" t="s">
        <v>688</v>
      </c>
      <c r="B116" s="2" t="str">
        <f>HYPERLINK("https://exadel.com/news/global-developer-community-unites-for-appery-io-covid-19-hackathon/","Global Developer Community Unites for Appery.io COVID-19 Hackathon")</f>
        <v>Global Developer Community Unites for Appery.io COVID-19 Hackathon</v>
      </c>
      <c r="C116" t="b">
        <v>0</v>
      </c>
    </row>
    <row r="117" spans="1:3" x14ac:dyDescent="0.25">
      <c r="A117" t="s">
        <v>688</v>
      </c>
      <c r="B117" s="2" t="str">
        <f>HYPERLINK("https://exadel.com/news/product-world-2020-reflections-from-jonathan-fries/","Product World 2020: Reflections from Jonathan Fries")</f>
        <v>Product World 2020: Reflections from Jonathan Fries</v>
      </c>
      <c r="C117" t="b">
        <v>0</v>
      </c>
    </row>
    <row r="118" spans="1:3" x14ac:dyDescent="0.25">
      <c r="A118" t="s">
        <v>688</v>
      </c>
      <c r="B118" s="2" t="str">
        <f>HYPERLINK("https://exadel.com/news/hackathon-time-in-minsk/","Hackathon Time in Minsk")</f>
        <v>Hackathon Time in Minsk</v>
      </c>
      <c r="C118" t="b">
        <v>0</v>
      </c>
    </row>
    <row r="119" spans="1:3" x14ac:dyDescent="0.25">
      <c r="A119" t="s">
        <v>688</v>
      </c>
      <c r="B119" s="2" t="str">
        <f>HYPERLINK("https://exadel.com/news/exadels-jonathan-fries-to-speak-at-productworld-2020/","Exadel’s Jonathan Fries to Speak at ProductWorld 2020")</f>
        <v>Exadel’s Jonathan Fries to Speak at ProductWorld 2020</v>
      </c>
      <c r="C119" t="b">
        <v>0</v>
      </c>
    </row>
    <row r="120" spans="1:3" x14ac:dyDescent="0.25">
      <c r="A120" t="s">
        <v>688</v>
      </c>
      <c r="B120" s="2" t="str">
        <f>HYPERLINK("https://exadel.com/news/health-tech-innovator-exadel-at-ihrsa-2019/","Health Tech Innovation at IHRSA 2019")</f>
        <v>Health Tech Innovation at IHRSA 2019</v>
      </c>
      <c r="C120" t="b">
        <v>0</v>
      </c>
    </row>
    <row r="121" spans="1:3" x14ac:dyDescent="0.25">
      <c r="A121" t="s">
        <v>688</v>
      </c>
      <c r="B121" s="2" t="str">
        <f>HYPERLINK("https://exadel.com/news/webcast-ecommerce-trends/","Webcast: E-commerce Trends")</f>
        <v>Webcast: E-commerce Trends</v>
      </c>
      <c r="C121" t="b">
        <v>0</v>
      </c>
    </row>
    <row r="122" spans="1:3" x14ac:dyDescent="0.25">
      <c r="A122" t="s">
        <v>688</v>
      </c>
      <c r="B122" s="2" t="str">
        <f>HYPERLINK("https://exadel.com/news/webcast-ai-in-the-clouds/","Webcast: AI in the Clouds")</f>
        <v>Webcast: AI in the Clouds</v>
      </c>
      <c r="C122" t="b">
        <v>0</v>
      </c>
    </row>
    <row r="123" spans="1:3" x14ac:dyDescent="0.25">
      <c r="A123" t="s">
        <v>688</v>
      </c>
      <c r="B123" s="2" t="str">
        <f>HYPERLINK("https://exadel.com/news/webcast-enterprise-software-trends/","Webcast: Enterprise Software Development Trends")</f>
        <v>Webcast: Enterprise Software Development Trends</v>
      </c>
      <c r="C123" t="b">
        <v>0</v>
      </c>
    </row>
    <row r="124" spans="1:3" x14ac:dyDescent="0.25">
      <c r="A124" t="s">
        <v>688</v>
      </c>
      <c r="B124" s="2" t="str">
        <f>HYPERLINK("https://exadel.com/news/webcast-blockchain-trends/","Webcast: Blockchain Trends")</f>
        <v>Webcast: Blockchain Trends</v>
      </c>
      <c r="C124" t="b">
        <v>0</v>
      </c>
    </row>
    <row r="125" spans="1:3" x14ac:dyDescent="0.25">
      <c r="A125" t="s">
        <v>688</v>
      </c>
      <c r="B125" s="2" t="str">
        <f>HYPERLINK("https://exadel.com/news/exadels-digital-insights-webcast-series-starts-with-a-bang/","Exadel's Digital Insights Webcast Series Rolls Out")</f>
        <v>Exadel's Digital Insights Webcast Series Rolls Out</v>
      </c>
      <c r="C125" t="b">
        <v>0</v>
      </c>
    </row>
    <row r="126" spans="1:3" x14ac:dyDescent="0.25">
      <c r="A126" t="s">
        <v>688</v>
      </c>
      <c r="B126" s="2" t="str">
        <f>HYPERLINK("https://exadel.com/news/fima-katz-talks-fintech-european-conference/","Fima Katz Talks Fintech at European Conference")</f>
        <v>Fima Katz Talks Fintech at European Conference</v>
      </c>
      <c r="C126" t="b">
        <v>0</v>
      </c>
    </row>
    <row r="127" spans="1:3" x14ac:dyDescent="0.25">
      <c r="A127" t="s">
        <v>688</v>
      </c>
      <c r="B127" s="2" t="str">
        <f>HYPERLINK("https://exadel.com/news/learn-about-enterprise-grade-ai/","Learn about Enterprise-Grade AI on April 25th")</f>
        <v>Learn about Enterprise-Grade AI on April 25th</v>
      </c>
      <c r="C127" t="b">
        <v>0</v>
      </c>
    </row>
    <row r="128" spans="1:3" x14ac:dyDescent="0.25">
      <c r="A128" t="s">
        <v>688</v>
      </c>
      <c r="B128" s="2" t="str">
        <f>HYPERLINK("https://exadel.com/news/the-it-testing-challenge-is-on-in-bialytsok/","The IT Testing Challenge Is on in Bialytsok!")</f>
        <v>The IT Testing Challenge Is on in Bialytsok!</v>
      </c>
      <c r="C128" t="b">
        <v>0</v>
      </c>
    </row>
    <row r="129" spans="1:3" x14ac:dyDescent="0.25">
      <c r="A129" t="s">
        <v>688</v>
      </c>
      <c r="B129" s="2" t="str">
        <f>HYPERLINK("https://exadel.com/news/happy-first-exadel-poland/","Happy (First) Anniversary for Exadel in Poland!")</f>
        <v>Happy (First) Anniversary for Exadel in Poland!</v>
      </c>
      <c r="C129" t="b">
        <v>0</v>
      </c>
    </row>
    <row r="130" spans="1:3" x14ac:dyDescent="0.25">
      <c r="A130" t="s">
        <v>805</v>
      </c>
      <c r="B130" s="2" t="str">
        <f>HYPERLINK("https://exadel.com/news/women-in-stem-at-exadel-daria-rieznik-lead-qa-engineer/","Women in STEM at Exadel: Daria Rieznik, Lead QA Engineer")</f>
        <v>Women in STEM at Exadel: Daria Rieznik, Lead QA Engineer</v>
      </c>
      <c r="C130" t="b">
        <v>0</v>
      </c>
    </row>
    <row r="131" spans="1:3" x14ac:dyDescent="0.25">
      <c r="A131" t="s">
        <v>805</v>
      </c>
      <c r="B131" s="2" t="str">
        <f>HYPERLINK("https://exadel.com/news/women-in-stem-at-exadel-polina-antipova-delivery-manager-and-scrum-master/","Women in STEM at Exadel: Polina Antipova, Delivery Manager and Scrum Master")</f>
        <v>Women in STEM at Exadel: Polina Antipova, Delivery Manager and Scrum Master</v>
      </c>
      <c r="C131" t="b">
        <v>0</v>
      </c>
    </row>
    <row r="132" spans="1:3" x14ac:dyDescent="0.25">
      <c r="A132" t="s">
        <v>805</v>
      </c>
      <c r="B132" s="2" t="str">
        <f>HYPERLINK("https://exadel.com/news/women-in-stem-at-exadel-mary-frances-senior-ux-ui-designer/","Women in STEM at Exadel: Mary Frances Czarsty, Senior UX/UI Designer")</f>
        <v>Women in STEM at Exadel: Mary Frances Czarsty, Senior UX/UI Designer</v>
      </c>
      <c r="C132" t="b">
        <v>0</v>
      </c>
    </row>
    <row r="133" spans="1:3" x14ac:dyDescent="0.25">
      <c r="A133" t="s">
        <v>805</v>
      </c>
      <c r="B133" s="2" t="str">
        <f>HYPERLINK("https://exadel.com/news/women-in-stem-at-exadel-lindsay-mcguire-director-of-user-experience/","Women in STEM at Exadel: Lindsay McGuire, Director of User Experience")</f>
        <v>Women in STEM at Exadel: Lindsay McGuire, Director of User Experience</v>
      </c>
      <c r="C133" t="b">
        <v>0</v>
      </c>
    </row>
    <row r="134" spans="1:3" x14ac:dyDescent="0.25">
      <c r="A134" t="s">
        <v>805</v>
      </c>
      <c r="B134" s="2" t="str">
        <f>HYPERLINK("https://exadel.com/news/exadel-developer-spotlight-alexander-antsypov/","Exadel Developer Spotlight: Meet Alexander Antsypov")</f>
        <v>Exadel Developer Spotlight: Meet Alexander Antsypov</v>
      </c>
      <c r="C134" t="b">
        <v>0</v>
      </c>
    </row>
    <row r="135" spans="1:3" x14ac:dyDescent="0.25">
      <c r="A135" t="s">
        <v>805</v>
      </c>
      <c r="B135" s="2" t="str">
        <f>HYPERLINK("https://exadel.com/news/exadel-developer-spotlight-travis-bolinger/","Exadel Developer Spotlight: Meet Travis Bolinger")</f>
        <v>Exadel Developer Spotlight: Meet Travis Bolinger</v>
      </c>
      <c r="C135" t="b">
        <v>0</v>
      </c>
    </row>
    <row r="136" spans="1:3" x14ac:dyDescent="0.25">
      <c r="A136" t="s">
        <v>805</v>
      </c>
      <c r="B136" s="2" t="str">
        <f>HYPERLINK("https://exadel.com/news/exadel-developer-spotlight-lindsay-mcguire/","Exadel Developer Spotlight: Meet Lindsay McGuire")</f>
        <v>Exadel Developer Spotlight: Meet Lindsay McGuire</v>
      </c>
      <c r="C136" t="b">
        <v>0</v>
      </c>
    </row>
    <row r="137" spans="1:3" x14ac:dyDescent="0.25">
      <c r="A137" t="s">
        <v>805</v>
      </c>
      <c r="B137" s="2" t="str">
        <f>HYPERLINK("https://exadel.com/news/exadel-developer-spotlight-mikhail-andrushkevich/","Exadel Developer Spotlight: Meet Mikhail Andrushkevich")</f>
        <v>Exadel Developer Spotlight: Meet Mikhail Andrushkevich</v>
      </c>
      <c r="C137" t="b">
        <v>0</v>
      </c>
    </row>
    <row r="138" spans="1:3" x14ac:dyDescent="0.25">
      <c r="A138" t="s">
        <v>805</v>
      </c>
      <c r="B138" s="2" t="str">
        <f>HYPERLINK("https://exadel.com/news/exadel-developer-spotlight-polina-kuchinskaya/","Exadel Developer Spotlight: Meet Polina Kuchinskaya")</f>
        <v>Exadel Developer Spotlight: Meet Polina Kuchinskaya</v>
      </c>
      <c r="C138" t="b">
        <v>0</v>
      </c>
    </row>
    <row r="139" spans="1:3" x14ac:dyDescent="0.25">
      <c r="A139" t="s">
        <v>805</v>
      </c>
      <c r="B139" s="2" t="str">
        <f>HYPERLINK("https://exadel.com/news/exadel-developer-spotlight-patrick-flynn/","Exadel Developer Spotlight: Meet Patrick Flynn")</f>
        <v>Exadel Developer Spotlight: Meet Patrick Flynn</v>
      </c>
      <c r="C139" t="b">
        <v>0</v>
      </c>
    </row>
    <row r="140" spans="1:3" x14ac:dyDescent="0.25">
      <c r="A140" t="s">
        <v>19</v>
      </c>
      <c r="B140" s="2" t="str">
        <f>HYPERLINK("https://exadel.com/news/how-to-choose-your-content-marketing-strategies","How to Choose Your Content Marketing Strategies")</f>
        <v>How to Choose Your Content Marketing Strategies</v>
      </c>
      <c r="C140" t="b">
        <v>0</v>
      </c>
    </row>
    <row r="141" spans="1:3" x14ac:dyDescent="0.25">
      <c r="A141" t="s">
        <v>19</v>
      </c>
      <c r="B141" s="2" t="str">
        <f>HYPERLINK("https://exadel.com/news/exadel-authoring-kit-aem-tool-with-impact","Exadel Authoring Kit: AEM Tool with Impact")</f>
        <v>Exadel Authoring Kit: AEM Tool with Impact</v>
      </c>
      <c r="C141" t="b">
        <v>0</v>
      </c>
    </row>
    <row r="142" spans="1:3" x14ac:dyDescent="0.25">
      <c r="A142" t="s">
        <v>19</v>
      </c>
      <c r="B142" s="2" t="str">
        <f>HYPERLINK("https://exadel.com/news/different-types-of-ml-bias-and-ways-to-detect-it","Different Types of ML Bias and Ways to Detect it")</f>
        <v>Different Types of ML Bias and Ways to Detect it</v>
      </c>
      <c r="C142" t="b">
        <v>0</v>
      </c>
    </row>
    <row r="143" spans="1:3" x14ac:dyDescent="0.25">
      <c r="A143" t="s">
        <v>19</v>
      </c>
      <c r="B143" s="2" t="str">
        <f>HYPERLINK("https://exadel.com/news/evolution-of-a-scrum-master","Evolution of a Scrum Master")</f>
        <v>Evolution of a Scrum Master</v>
      </c>
      <c r="C143" t="b">
        <v>0</v>
      </c>
    </row>
    <row r="144" spans="1:3" x14ac:dyDescent="0.25">
      <c r="A144" t="s">
        <v>19</v>
      </c>
      <c r="B144" s="2" t="str">
        <f>HYPERLINK("https://exadel.com/news/from-data-science-to-value-free-data-science-webinar","From Data Science to Value: Free Data Science Webinar")</f>
        <v>From Data Science to Value: Free Data Science Webinar</v>
      </c>
      <c r="C144" t="b">
        <v>0</v>
      </c>
    </row>
    <row r="145" spans="1:3" x14ac:dyDescent="0.25">
      <c r="A145" t="s">
        <v>19</v>
      </c>
      <c r="B145" s="2" t="str">
        <f>HYPERLINK("https://exadel.com/news/why-is-social-media-important-in-promoting-your-b2b-technology-companys-services","Why is Social Media Important In Promoting Your B2B Technology Company’s Services?")</f>
        <v>Why is Social Media Important In Promoting Your B2B Technology Company’s Services?</v>
      </c>
      <c r="C145" t="b">
        <v>0</v>
      </c>
    </row>
    <row r="146" spans="1:3" x14ac:dyDescent="0.25">
      <c r="A146" t="s">
        <v>19</v>
      </c>
      <c r="B146" s="2" t="str">
        <f>HYPERLINK("https://exadel.com/news/the-latest-content-marketing-trends-for-2022","The Latest Content Marketing Trends for 2022")</f>
        <v>The Latest Content Marketing Trends for 2022</v>
      </c>
      <c r="C146" t="b">
        <v>0</v>
      </c>
    </row>
    <row r="147" spans="1:3" x14ac:dyDescent="0.25">
      <c r="A147" t="s">
        <v>19</v>
      </c>
      <c r="B147" s="2" t="str">
        <f>HYPERLINK("https://exadel.com/news/appery.io-mobile-app-development-so-simple-a-child-can-and-has-done-it","Appery.io - Mobile App Development so Simple, A Child Can (and Has) Done It")</f>
        <v>Appery.io - Mobile App Development so Simple, A Child Can (and Has) Done It</v>
      </c>
      <c r="C147" t="b">
        <v>0</v>
      </c>
    </row>
    <row r="148" spans="1:3" x14ac:dyDescent="0.25">
      <c r="A148" t="s">
        <v>19</v>
      </c>
      <c r="B148" s="2" t="str">
        <f>HYPERLINK("https://exadel.com/news/top-15-tips-for-effective-content-writing","Top 15 Tips for Effective Content Writing")</f>
        <v>Top 15 Tips for Effective Content Writing</v>
      </c>
      <c r="C148" t="b">
        <v>0</v>
      </c>
    </row>
    <row r="149" spans="1:3" x14ac:dyDescent="0.25">
      <c r="A149" t="s">
        <v>19</v>
      </c>
      <c r="B149" s="2" t="str">
        <f>HYPERLINK("https://exadel.com/news/use-cases-for-facial-recognition-in-business","Use Cases for Facial Recognition in Business")</f>
        <v>Use Cases for Facial Recognition in Business</v>
      </c>
      <c r="C149" t="b">
        <v>0</v>
      </c>
    </row>
    <row r="150" spans="1:3" x14ac:dyDescent="0.25">
      <c r="A150" t="s">
        <v>19</v>
      </c>
      <c r="B150" s="2" t="str">
        <f>HYPERLINK("https://exadel.com/news/aem-sling-models-and-the-exadel-authoring-kit-achieve-more-with-less","AEM Sling Models and the Exadel Authoring Kit: Achieve More with Less")</f>
        <v>AEM Sling Models and the Exadel Authoring Kit: Achieve More with Less</v>
      </c>
      <c r="C150" t="b">
        <v>0</v>
      </c>
    </row>
    <row r="151" spans="1:3" x14ac:dyDescent="0.25">
      <c r="A151" t="s">
        <v>19</v>
      </c>
      <c r="B151" s="2" t="str">
        <f>HYPERLINK("https://exadel.com/news/test-estimation-techniques-in-software-testing","Test Estimation Techniques in Software Testing")</f>
        <v>Test Estimation Techniques in Software Testing</v>
      </c>
      <c r="C151" t="b">
        <v>0</v>
      </c>
    </row>
    <row r="152" spans="1:3" x14ac:dyDescent="0.25">
      <c r="A152" t="s">
        <v>19</v>
      </c>
      <c r="B152" s="2" t="str">
        <f>HYPERLINK("https://exadel.com/news/aem-analytics-sending-original-field-values-in-locales.-part-2","AEM Analytics: Sending Original Field Values in Locales. Part 2")</f>
        <v>AEM Analytics: Sending Original Field Values in Locales. Part 2</v>
      </c>
      <c r="C152" t="b">
        <v>0</v>
      </c>
    </row>
    <row r="153" spans="1:3" x14ac:dyDescent="0.25">
      <c r="A153" t="s">
        <v>19</v>
      </c>
      <c r="B153" s="2" t="str">
        <f>HYPERLINK("https://exadel.com/news/exadel-showcases-new-digital-marketing-solutions-at-adobe-summit-2022","Exadel Showcases New Digital Marketing Solutions at Adobe Summit 2022")</f>
        <v>Exadel Showcases New Digital Marketing Solutions at Adobe Summit 2022</v>
      </c>
      <c r="C153" t="b">
        <v>0</v>
      </c>
    </row>
    <row r="154" spans="1:3" x14ac:dyDescent="0.25">
      <c r="A154" t="s">
        <v>19</v>
      </c>
      <c r="B154" s="2" t="str">
        <f>HYPERLINK("https://exadel.com/news/top-performing-content-marketing-techniques-for-it-firms-beyond-blogging","Top-Performing Content Marketing Techniques for IT Firms Beyond Blogging")</f>
        <v>Top-Performing Content Marketing Techniques for IT Firms Beyond Blogging</v>
      </c>
      <c r="C154" t="b">
        <v>0</v>
      </c>
    </row>
    <row r="155" spans="1:3" x14ac:dyDescent="0.25">
      <c r="A155" t="s">
        <v>19</v>
      </c>
      <c r="B155" s="2" t="str">
        <f>HYPERLINK("https://exadel.com/news/creative-writing-and-content-writing-compared","Creative Writing and Content Writing Compared")</f>
        <v>Creative Writing and Content Writing Compared</v>
      </c>
      <c r="C155" t="b">
        <v>0</v>
      </c>
    </row>
    <row r="156" spans="1:3" x14ac:dyDescent="0.25">
      <c r="A156" t="s">
        <v>19</v>
      </c>
      <c r="B156" s="2" t="str">
        <f>HYPERLINK("https://exadel.com/news/aem-analytics-sending-original-field-values-in-locales.-part-1","AEM Analytics: Sending Original Field Values in Locales. Part 1")</f>
        <v>AEM Analytics: Sending Original Field Values in Locales. Part 1</v>
      </c>
      <c r="C156" t="b">
        <v>0</v>
      </c>
    </row>
    <row r="157" spans="1:3" x14ac:dyDescent="0.25">
      <c r="A157" t="s">
        <v>19</v>
      </c>
      <c r="B157" s="2" t="str">
        <f>HYPERLINK("https://exadel.com/news/7-common-content-marketing-mistakes","7 common content marketing mistakes")</f>
        <v>7 common content marketing mistakes</v>
      </c>
      <c r="C157" t="b">
        <v>0</v>
      </c>
    </row>
    <row r="158" spans="1:3" x14ac:dyDescent="0.25">
      <c r="A158" t="s">
        <v>19</v>
      </c>
      <c r="B158" s="2" t="str">
        <f>HYPERLINK("https://exadel.com/news/when-is-a-ui-component-library-the-right-fit-for-your-project","When is a UI Component Library the Right Fit for Your Project?")</f>
        <v>When is a UI Component Library the Right Fit for Your Project?</v>
      </c>
      <c r="C158" t="b">
        <v>0</v>
      </c>
    </row>
    <row r="159" spans="1:3" x14ac:dyDescent="0.25">
      <c r="A159" t="s">
        <v>19</v>
      </c>
      <c r="B159" s="2" t="str">
        <f>HYPERLINK("https://exadel.com/news/quizzes-and-best-programming-trivia-for-it-pros","Quizzes and Best Programming Trivia for IT Pros")</f>
        <v>Quizzes and Best Programming Trivia for IT Pros</v>
      </c>
      <c r="C159" t="b">
        <v>0</v>
      </c>
    </row>
    <row r="160" spans="1:3" x14ac:dyDescent="0.25">
      <c r="A160" t="s">
        <v>19</v>
      </c>
      <c r="B160" s="2" t="str">
        <f>HYPERLINK("https://exadel.com/news/top-bug-tracking-tools-in-2022","Top Bug Tracking Tools in 2022")</f>
        <v>Top Bug Tracking Tools in 2022</v>
      </c>
      <c r="C160" t="b">
        <v>0</v>
      </c>
    </row>
    <row r="161" spans="1:3" x14ac:dyDescent="0.25">
      <c r="A161" t="s">
        <v>19</v>
      </c>
      <c r="B161" s="2" t="str">
        <f>HYPERLINK("https://exadel.com/news/top-3-low-code-and-no-code-trends-for-2022","Top 3 Low-Code and No-Code Trends for 2022")</f>
        <v>Top 3 Low-Code and No-Code Trends for 2022</v>
      </c>
      <c r="C161" t="b">
        <v>0</v>
      </c>
    </row>
    <row r="162" spans="1:3" x14ac:dyDescent="0.25">
      <c r="A162" t="s">
        <v>19</v>
      </c>
      <c r="B162" s="2" t="str">
        <f>HYPERLINK("https://exadel.com/news/face-recognition-during-coronavirus-do-masks-block-facial-recognition","Face Recognition During Coronavirus: Do Masks Block Facial Recognition?")</f>
        <v>Face Recognition During Coronavirus: Do Masks Block Facial Recognition?</v>
      </c>
      <c r="C162" t="b">
        <v>0</v>
      </c>
    </row>
    <row r="163" spans="1:3" x14ac:dyDescent="0.25">
      <c r="A163" t="s">
        <v>19</v>
      </c>
      <c r="B163" s="2" t="str">
        <f>HYPERLINK("https://exadel.com/news/cctv-and-facial-recognition-where-do-the-two-technologies-overlap","CCTV and Facial Recognition: Where Do the Two Technologies Overlap?")</f>
        <v>CCTV and Facial Recognition: Where Do the Two Technologies Overlap?</v>
      </c>
      <c r="C163" t="b">
        <v>0</v>
      </c>
    </row>
    <row r="164" spans="1:3" x14ac:dyDescent="0.25">
      <c r="A164" t="s">
        <v>19</v>
      </c>
      <c r="B164" s="2" t="str">
        <f>HYPERLINK("https://exadel.com/news/aem-content-fragments-links-localization-part-2","AEM Content Fragments: Links Localization. Part 2")</f>
        <v>AEM Content Fragments: Links Localization. Part 2</v>
      </c>
      <c r="C164" t="b">
        <v>0</v>
      </c>
    </row>
    <row r="165" spans="1:3" x14ac:dyDescent="0.25">
      <c r="A165" t="s">
        <v>19</v>
      </c>
      <c r="B165" s="2" t="str">
        <f>HYPERLINK("https://exadel.com/news/aem-content-fragments-links-localization-part-1","AEM Content Fragments: Links Localization. Part 1")</f>
        <v>AEM Content Fragments: Links Localization. Part 1</v>
      </c>
      <c r="C165" t="b">
        <v>0</v>
      </c>
    </row>
    <row r="166" spans="1:3" x14ac:dyDescent="0.25">
      <c r="A166" t="s">
        <v>19</v>
      </c>
      <c r="B166" s="2" t="str">
        <f>HYPERLINK("https://exadel.com/news/how-to-do-guest-blogging-the-ultimate-guide-for-it-companies","How to Do Guest Blogging: The Ultimate Guide for IT Companies")</f>
        <v>How to Do Guest Blogging: The Ultimate Guide for IT Companies</v>
      </c>
      <c r="C166" t="b">
        <v>0</v>
      </c>
    </row>
    <row r="167" spans="1:3" x14ac:dyDescent="0.25">
      <c r="A167" t="s">
        <v>19</v>
      </c>
      <c r="B167" s="2" t="str">
        <f>HYPERLINK("https://exadel.com/news/10-information-technology-quizzes-to-test-your-it-general-knowledge","10 Information Technology Quizzes to Test Your IT General Knowledge")</f>
        <v>10 Information Technology Quizzes to Test Your IT General Knowledge</v>
      </c>
      <c r="C167" t="b">
        <v>0</v>
      </c>
    </row>
    <row r="168" spans="1:3" x14ac:dyDescent="0.25">
      <c r="A168" t="s">
        <v>19</v>
      </c>
      <c r="B168" s="2" t="str">
        <f>HYPERLINK("https://exadel.com/news/exadel-is-taking-part-in-hacktoberfest","Exadel is Taking Part in Hacktoberfest")</f>
        <v>Exadel is Taking Part in Hacktoberfest</v>
      </c>
      <c r="C168" t="b">
        <v>0</v>
      </c>
    </row>
    <row r="169" spans="1:3" x14ac:dyDescent="0.25">
      <c r="A169" t="s">
        <v>19</v>
      </c>
      <c r="B169" s="2" t="str">
        <f>HYPERLINK("https://exadel.com/news/agileqa-qa-framework-for-agile-methodology","AgileQA: QA Framework for Agile Methodology")</f>
        <v>AgileQA: QA Framework for Agile Methodology</v>
      </c>
      <c r="C169" t="b">
        <v>0</v>
      </c>
    </row>
    <row r="170" spans="1:3" x14ac:dyDescent="0.25">
      <c r="A170" t="s">
        <v>19</v>
      </c>
      <c r="B170" s="2" t="str">
        <f>HYPERLINK("https://exadel.com/news/how-to-develop-a-content-marketing-strategy-in-6-steps","How to Develop a Content Marketing Strategy in 6 Steps")</f>
        <v>How to Develop a Content Marketing Strategy in 6 Steps</v>
      </c>
      <c r="C170" t="b">
        <v>0</v>
      </c>
    </row>
    <row r="171" spans="1:3" x14ac:dyDescent="0.25">
      <c r="A171" t="s">
        <v>19</v>
      </c>
      <c r="B171" s="2" t="str">
        <f>HYPERLINK("https://exadel.com/news/a-step-by-step-guide-to-content-marketing","A Step-by-Step Guide to Content Marketing")</f>
        <v>A Step-by-Step Guide to Content Marketing</v>
      </c>
      <c r="C171" t="b">
        <v>0</v>
      </c>
    </row>
    <row r="172" spans="1:3" x14ac:dyDescent="0.25">
      <c r="A172" t="s">
        <v>19</v>
      </c>
      <c r="B172" s="2" t="str">
        <f>HYPERLINK("https://exadel.com/news/aem-content-fragments-content-structure","AEM Content Fragments: Content Structure")</f>
        <v>AEM Content Fragments: Content Structure</v>
      </c>
      <c r="C172" t="b">
        <v>0</v>
      </c>
    </row>
    <row r="173" spans="1:3" x14ac:dyDescent="0.25">
      <c r="A173" t="s">
        <v>19</v>
      </c>
      <c r="B173" s="2" t="str">
        <f>HYPERLINK("https://exadel.com/news/how-to-create-an-image-and-face-recognition-app-the-complete-guide","How to Create an Image and Face Recognition App: The Complete Guide")</f>
        <v>How to Create an Image and Face Recognition App: The Complete Guide</v>
      </c>
      <c r="C173" t="b">
        <v>0</v>
      </c>
    </row>
    <row r="174" spans="1:3" x14ac:dyDescent="0.25">
      <c r="A174" t="s">
        <v>19</v>
      </c>
      <c r="B174" s="2" t="str">
        <f>HYPERLINK("https://exadel.com/news/how-to-choose-selectors-for-automation-to-make-your-life-a-whole-lot-easier","How to Choose Selectors for Automation to Make Your Life a Whole Lot Easier")</f>
        <v>How to Choose Selectors for Automation to Make Your Life a Whole Lot Easier</v>
      </c>
      <c r="C174" t="b">
        <v>0</v>
      </c>
    </row>
    <row r="175" spans="1:3" x14ac:dyDescent="0.25">
      <c r="A175" t="s">
        <v>19</v>
      </c>
      <c r="B175" s="2" t="str">
        <f>HYPERLINK("https://exadel.com/news/exadel-renews-adobe-experience-manager-sites-specialization","Exadel Renews Adobe Experience Manager Sites Specialization")</f>
        <v>Exadel Renews Adobe Experience Manager Sites Specialization</v>
      </c>
      <c r="C175" t="b">
        <v>0</v>
      </c>
    </row>
    <row r="176" spans="1:3" x14ac:dyDescent="0.25">
      <c r="A176" t="s">
        <v>19</v>
      </c>
      <c r="B176" s="2" t="str">
        <f>HYPERLINK("https://exadel.com/news/how-much-facial-recognition-software-cost-free-webinar","How Much Facial Recognition Software Costs: Free Webinar")</f>
        <v>How Much Facial Recognition Software Costs: Free Webinar</v>
      </c>
      <c r="C176" t="b">
        <v>0</v>
      </c>
    </row>
    <row r="177" spans="1:3" x14ac:dyDescent="0.25">
      <c r="A177" t="s">
        <v>19</v>
      </c>
      <c r="B177" s="2" t="str">
        <f>HYPERLINK("https://exadel.com/news/aem-content-fragments-custom-models","AEM Content Fragments: Custom Models")</f>
        <v>AEM Content Fragments: Custom Models</v>
      </c>
      <c r="C177" t="b">
        <v>0</v>
      </c>
    </row>
    <row r="178" spans="1:3" x14ac:dyDescent="0.25">
      <c r="A178" t="s">
        <v>19</v>
      </c>
      <c r="B178" s="2" t="str">
        <f>HYPERLINK("https://exadel.com/news/metrics-in-software-testing-and-why-you-should-care-about-them","Metrics in Software Testing and Why You Should Care about Them?")</f>
        <v>Metrics in Software Testing and Why You Should Care about Them?</v>
      </c>
      <c r="C178" t="b">
        <v>0</v>
      </c>
    </row>
    <row r="179" spans="1:3" x14ac:dyDescent="0.25">
      <c r="A179" t="s">
        <v>19</v>
      </c>
      <c r="B179" s="2" t="str">
        <f>HYPERLINK("https://exadel.com/news/python-face-recognition-sdk-release/","Python Face Recognition SDK Release")</f>
        <v>Python Face Recognition SDK Release</v>
      </c>
      <c r="C179" t="b">
        <v>0</v>
      </c>
    </row>
    <row r="180" spans="1:3" x14ac:dyDescent="0.25">
      <c r="A180" t="s">
        <v>19</v>
      </c>
      <c r="B180" s="2" t="str">
        <f>HYPERLINK("https://exadel.com/news/crisp-launch-automated-testing-chrome-extension/","CRISP Launch - Automated Testing Chrome Extension")</f>
        <v>CRISP Launch - Automated Testing Chrome Extension</v>
      </c>
      <c r="C180" t="b">
        <v>0</v>
      </c>
    </row>
    <row r="181" spans="1:3" x14ac:dyDescent="0.25">
      <c r="A181" t="s">
        <v>19</v>
      </c>
      <c r="B181" s="2" t="str">
        <f>HYPERLINK("https://exadel.com/news/how-to-write-effective-test-cases-in-manual-testing-top-tips/","How to Write Effective Test Cases: Our Top Tips.")</f>
        <v>How to Write Effective Test Cases: Our Top Tips.</v>
      </c>
      <c r="C181" t="b">
        <v>0</v>
      </c>
    </row>
    <row r="182" spans="1:3" x14ac:dyDescent="0.25">
      <c r="A182" t="s">
        <v>19</v>
      </c>
      <c r="B182" s="2" t="str">
        <f>HYPERLINK("https://exadel.com/news/aem-content-fragments-an-introduction/","AEM Content Fragments: An Introduction")</f>
        <v>AEM Content Fragments: An Introduction</v>
      </c>
      <c r="C182" t="b">
        <v>0</v>
      </c>
    </row>
    <row r="183" spans="1:3" x14ac:dyDescent="0.25">
      <c r="A183" t="s">
        <v>19</v>
      </c>
      <c r="B183" s="2" t="str">
        <f>HYPERLINK("https://exadel.com/news/artificial-intelligence-in-hr-benefits-and-use-cases/","Artificial Intelligence in HR: benefits and use cases")</f>
        <v>Artificial Intelligence in HR: benefits and use cases</v>
      </c>
      <c r="C183" t="b">
        <v>0</v>
      </c>
    </row>
    <row r="184" spans="1:3" x14ac:dyDescent="0.25">
      <c r="A184" t="s">
        <v>19</v>
      </c>
      <c r="B184" s="2" t="str">
        <f>HYPERLINK("https://exadel.com/news/how-to-explain-gitops-in-plain-english/","How to explain GitOps in plain English")</f>
        <v>How to explain GitOps in plain English</v>
      </c>
      <c r="C184" t="b">
        <v>0</v>
      </c>
    </row>
    <row r="185" spans="1:3" x14ac:dyDescent="0.25">
      <c r="A185" t="s">
        <v>19</v>
      </c>
      <c r="B185" s="2" t="str">
        <f>HYPERLINK("https://exadel.com/news/new-exadel-compreface-javascript-sdk-workshop-is-live/","New Exadel CompreFace&lt;br&gt;JavaScript SDK Workshop is Live")</f>
        <v>New Exadel CompreFace&lt;br&gt;JavaScript SDK Workshop is Live</v>
      </c>
      <c r="C185" t="b">
        <v>0</v>
      </c>
    </row>
    <row r="186" spans="1:3" x14ac:dyDescent="0.25">
      <c r="A186" t="s">
        <v>19</v>
      </c>
      <c r="B186" s="2" t="str">
        <f>HYPERLINK("https://exadel.com/news/exadel-compreface-face-detection-demo/","Exadel CompreFace Face Detection Demo")</f>
        <v>Exadel CompreFace Face Detection Demo</v>
      </c>
      <c r="C186" t="b">
        <v>0</v>
      </c>
    </row>
    <row r="187" spans="1:3" x14ac:dyDescent="0.25">
      <c r="A187" t="s">
        <v>19</v>
      </c>
      <c r="B187" s="2" t="str">
        <f>HYPERLINK("https://exadel.com/news/the-importance-of-accessibility-testing-for-websites/","The Importance of Accessibility Testing for Websites")</f>
        <v>The Importance of Accessibility Testing for Websites</v>
      </c>
      <c r="C187" t="b">
        <v>0</v>
      </c>
    </row>
    <row r="188" spans="1:3" x14ac:dyDescent="0.25">
      <c r="A188" t="s">
        <v>19</v>
      </c>
      <c r="B188" s="2" t="str">
        <f>HYPERLINK("https://exadel.com/news/how-to-automate-attendance-management-using-face-recognition-technology/","How to Automate Attendance Management System Using Face Recognition Technology")</f>
        <v>How to Automate Attendance Management System Using Face Recognition Technology</v>
      </c>
      <c r="C188" t="b">
        <v>0</v>
      </c>
    </row>
    <row r="189" spans="1:3" x14ac:dyDescent="0.25">
      <c r="A189" t="s">
        <v>19</v>
      </c>
      <c r="B189" s="2" t="str">
        <f>HYPERLINK("https://exadel.com/news/okrs-objectives-and-key-results-vs-kpis-key-performance-indicator-whats-the-difference/","OKRs (Objectives and Key Results) vs. KPIs (Key Performance Indicator): What's the Difference?")</f>
        <v>OKRs (Objectives and Key Results) vs. KPIs (Key Performance Indicator): What's the Difference?</v>
      </c>
      <c r="C189" t="b">
        <v>0</v>
      </c>
    </row>
    <row r="190" spans="1:3" x14ac:dyDescent="0.25">
      <c r="A190" t="s">
        <v>19</v>
      </c>
      <c r="B190" s="2" t="str">
        <f>HYPERLINK("https://exadel.com/news/how-to-explain-okrs-objectives-and-key-results-in-plain-english/","How to explain OKRs (Objectives and Key Results) in plain English")</f>
        <v>How to explain OKRs (Objectives and Key Results) in plain English</v>
      </c>
      <c r="C190" t="b">
        <v>0</v>
      </c>
    </row>
    <row r="191" spans="1:3" x14ac:dyDescent="0.25">
      <c r="A191" t="s">
        <v>19</v>
      </c>
      <c r="B191" s="2" t="str">
        <f>HYPERLINK("https://exadel.com/news/compreface-version-0-5-is-live-heres-whats-new/","CompreFace Version 0.5 is Live! Here’s What’s New")</f>
        <v>CompreFace Version 0.5 is Live! Here’s What’s New</v>
      </c>
      <c r="C191" t="b">
        <v>0</v>
      </c>
    </row>
    <row r="192" spans="1:3" x14ac:dyDescent="0.25">
      <c r="A192" t="s">
        <v>19</v>
      </c>
      <c r="B192" s="2" t="str">
        <f>HYPERLINK("https://exadel.com/news/a-new-ml1-version-for-the-atlassian-data-center-goes-live/","A New ML1 Version for the Atlassian Data Center Goes Live. ML1 is Now Available to Data Center Users")</f>
        <v>A New ML1 Version for the Atlassian Data Center Goes Live. ML1 is Now Available to Data Center Users</v>
      </c>
      <c r="C192" t="b">
        <v>0</v>
      </c>
    </row>
    <row r="193" spans="1:3" x14ac:dyDescent="0.25">
      <c r="A193" t="s">
        <v>19</v>
      </c>
      <c r="B193" s="2" t="str">
        <f>HYPERLINK("https://exadel.com/news/auditqa-a-qa-audit-and-consulting-service-package-for-discovering-gaps-in-your-quality-assurance-process/","AssessmentQA — A QA Assessment and Consulting Service Package for Discovering Gaps in Your Quality Assurance Process")</f>
        <v>AssessmentQA — A QA Assessment and Consulting Service Package for Discovering Gaps in Your Quality Assurance Process</v>
      </c>
      <c r="C193" t="b">
        <v>0</v>
      </c>
    </row>
    <row r="194" spans="1:3" x14ac:dyDescent="0.25">
      <c r="A194" t="s">
        <v>19</v>
      </c>
      <c r="B194" s="2" t="str">
        <f>HYPERLINK("https://exadel.com/news/adobe-summit-2021/","Adobe Summit 2021")</f>
        <v>Adobe Summit 2021</v>
      </c>
      <c r="C194" t="b">
        <v>0</v>
      </c>
    </row>
    <row r="195" spans="1:3" x14ac:dyDescent="0.25">
      <c r="A195" t="s">
        <v>19</v>
      </c>
      <c r="B195" s="2" t="str">
        <f>HYPERLINK("https://exadel.com/news/exadel-provides-healthcare-software-development-services-to-ghx/","Exadel Provides Agile Healthcare	Solution to GHX")</f>
        <v>Exadel Provides Agile Healthcare	Solution to GHX</v>
      </c>
      <c r="C195" t="b">
        <v>0</v>
      </c>
    </row>
    <row r="196" spans="1:3" x14ac:dyDescent="0.25">
      <c r="A196" t="s">
        <v>19</v>
      </c>
      <c r="B196" s="2" t="str">
        <f>HYPERLINK("https://exadel.com/news/setqa-a-qa-framework-that-lays-the-foundation-for-impeccable-software-testing/","SetQA: A QA Framework that Lays the Foundation for Impeccable Software Testing")</f>
        <v>SetQA: A QA Framework that Lays the Foundation for Impeccable Software Testing</v>
      </c>
      <c r="C196" t="b">
        <v>0</v>
      </c>
    </row>
    <row r="197" spans="1:3" x14ac:dyDescent="0.25">
      <c r="A197" t="s">
        <v>19</v>
      </c>
      <c r="B197" s="2" t="str">
        <f>HYPERLINK("https://exadel.com/news/babymatch-app-launch-the-exadel-baby-parent-look-alike-app/","BabyMatch App Launch — the Exadel Baby-Parent Look-Alike App")</f>
        <v>BabyMatch App Launch — the Exadel Baby-Parent Look-Alike App</v>
      </c>
      <c r="C197" t="b">
        <v>0</v>
      </c>
    </row>
    <row r="198" spans="1:3" x14ac:dyDescent="0.25">
      <c r="A198" t="s">
        <v>19</v>
      </c>
      <c r="B198" s="2" t="str">
        <f>HYPERLINK("https://exadel.com/news/java-vs-python-which-one-should-you-choose/","Java vs Python: Which One Should You Choose?")</f>
        <v>Java vs Python: Which One Should You Choose?</v>
      </c>
      <c r="C198" t="b">
        <v>0</v>
      </c>
    </row>
    <row r="199" spans="1:3" x14ac:dyDescent="0.25">
      <c r="A199" t="s">
        <v>19</v>
      </c>
      <c r="B199" s="2" t="str">
        <f>HYPERLINK("https://exadel.com/news/compreface-0-4-1-our-face-recognition-service-gets-an-update-for-better-user-experience/","CompreFace 0.4.1: Our Face Recognition Service Gets an Update for Better User Experience")</f>
        <v>CompreFace 0.4.1: Our Face Recognition Service Gets an Update for Better User Experience</v>
      </c>
      <c r="C199" t="b">
        <v>0</v>
      </c>
    </row>
    <row r="200" spans="1:3" x14ac:dyDescent="0.25">
      <c r="A200" t="s">
        <v>19</v>
      </c>
      <c r="B200" s="2" t="str">
        <f>HYPERLINK("https://exadel.com/news/how-to-choose-the-right-cloud-service-provider/","How to Choose the Right Cloud Computing Service Provider")</f>
        <v>How to Choose the Right Cloud Computing Service Provider</v>
      </c>
      <c r="C200" t="b">
        <v>0</v>
      </c>
    </row>
    <row r="201" spans="1:3" x14ac:dyDescent="0.25">
      <c r="A201" t="s">
        <v>19</v>
      </c>
      <c r="B201" s="2" t="str">
        <f>HYPERLINK("https://exadel.com/news/exadel-launches-ml1-ticket-automation-software-for-jira/","Exadel Launches ML1 — Ticket Automation Software for Jira")</f>
        <v>Exadel Launches ML1 — Ticket Automation Software for Jira</v>
      </c>
      <c r="C201" t="b">
        <v>0</v>
      </c>
    </row>
    <row r="202" spans="1:3" x14ac:dyDescent="0.25">
      <c r="A202" t="s">
        <v>19</v>
      </c>
      <c r="B202" s="2" t="str">
        <f>HYPERLINK("https://exadel.com/news/a-rundown-of-devops-trends-adapting-to-the-new-normal-and-predictions-for-2021/","A Rundown of DevOps Trends: Adapting to the New Normal and Predictions for 2021")</f>
        <v>A Rundown of DevOps Trends: Adapting to the New Normal and Predictions for 2021</v>
      </c>
      <c r="C202" t="b">
        <v>0</v>
      </c>
    </row>
    <row r="203" spans="1:3" x14ac:dyDescent="0.25">
      <c r="A203" t="s">
        <v>19</v>
      </c>
      <c r="B203" s="2" t="str">
        <f>HYPERLINK("https://exadel.com/news/how-the-easy-abac-framework-by-exadel-helps-secure-rest-apis/","How the Easy-ABAC Framework by Exadel Helps Secure REST APIs")</f>
        <v>How the Easy-ABAC Framework by Exadel Helps Secure REST APIs</v>
      </c>
      <c r="C203" t="b">
        <v>0</v>
      </c>
    </row>
    <row r="204" spans="1:3" x14ac:dyDescent="0.25">
      <c r="A204" t="s">
        <v>19</v>
      </c>
      <c r="B204" s="2" t="str">
        <f>HYPERLINK("https://exadel.com/news/compreface-0-4-new-features-better-user-experience-and-privacy-protection/","CompreFace 0.4: New Features, Better User Experience, and Privacy Protection")</f>
        <v>CompreFace 0.4: New Features, Better User Experience, and Privacy Protection</v>
      </c>
      <c r="C204" t="b">
        <v>0</v>
      </c>
    </row>
    <row r="205" spans="1:3" x14ac:dyDescent="0.25">
      <c r="A205" t="s">
        <v>19</v>
      </c>
      <c r="B205" s="2" t="str">
        <f>HYPERLINK("https://exadel.com/news/sd-times-article-3-major-low-code-app-development-pitfalls-and-how-to-avoid-them/","SD Times Article: 3 Major Low-Code App Development Pitfalls and How to Avoid Them")</f>
        <v>SD Times Article: 3 Major Low-Code App Development Pitfalls and How to Avoid Them</v>
      </c>
      <c r="C205" t="b">
        <v>0</v>
      </c>
    </row>
    <row r="206" spans="1:3" x14ac:dyDescent="0.25">
      <c r="A206" t="s">
        <v>19</v>
      </c>
      <c r="B206" s="2" t="str">
        <f>HYPERLINK("https://exadel.com/news/compreface-launch-the-exadel-face-recognition-service/","CompreFace Launch — the Exadel Face Recognition Project")</f>
        <v>CompreFace Launch — the Exadel Face Recognition Project</v>
      </c>
      <c r="C206" t="b">
        <v>0</v>
      </c>
    </row>
    <row r="207" spans="1:3" x14ac:dyDescent="0.25">
      <c r="A207" t="s">
        <v>19</v>
      </c>
      <c r="B207" s="2" t="str">
        <f>HYPERLINK("https://exadel.com/news/announcing-compreface-our-open-source-facial-recognition-application/","Announcing CompreFace - Our Open Source Facial Recognition Application")</f>
        <v>Announcing CompreFace - Our Open Source Facial Recognition Application</v>
      </c>
      <c r="C207" t="b">
        <v>0</v>
      </c>
    </row>
    <row r="208" spans="1:3" x14ac:dyDescent="0.25">
      <c r="A208" t="s">
        <v>19</v>
      </c>
      <c r="B208" s="2" t="str">
        <f>HYPERLINK("https://exadel.com/news/exadel-developer-qa-with-lada-zhdanova-remote-and-dispersed-work-tips-and-challenges/","Exadel Developer Q&amp;A with Lada Zhdanova  &lt;br&gt; Remote and Dispersed Work Tips and Challenges")</f>
        <v>Exadel Developer Q&amp;A with Lada Zhdanova  &lt;br&gt; Remote and Dispersed Work Tips and Challenges</v>
      </c>
      <c r="C208" t="b">
        <v>0</v>
      </c>
    </row>
    <row r="209" spans="1:3" x14ac:dyDescent="0.25">
      <c r="A209" t="s">
        <v>19</v>
      </c>
      <c r="B209" s="2" t="str">
        <f>HYPERLINK("https://exadel.com/news/exadel-developer-qa-with-ivan-tserashkou-remote-and-dispersed-work-tips-and-challenges/","Exadel Developer Q&amp;A with Ivan Tserashkou&lt;br/&gt; Remote and Dispersed Work Tips and Challenges")</f>
        <v>Exadel Developer Q&amp;A with Ivan Tserashkou&lt;br/&gt; Remote and Dispersed Work Tips and Challenges</v>
      </c>
      <c r="C209" t="b">
        <v>0</v>
      </c>
    </row>
    <row r="210" spans="1:3" x14ac:dyDescent="0.25">
      <c r="A210" t="s">
        <v>19</v>
      </c>
      <c r="B210" s="2" t="str">
        <f>HYPERLINK("https://exadel.com/news/aem-experience-fragments-consuming-outside-aem/","AEM Experience Fragments: Consuming Outside AEM")</f>
        <v>AEM Experience Fragments: Consuming Outside AEM</v>
      </c>
      <c r="C210" t="b">
        <v>0</v>
      </c>
    </row>
    <row r="211" spans="1:3" x14ac:dyDescent="0.25">
      <c r="A211" t="s">
        <v>19</v>
      </c>
      <c r="B211" s="2" t="str">
        <f>HYPERLINK("https://exadel.com/news/the-devops-and-software-development-trends-arising-from-remote-work/","The DevOps and Software Development Trends Arising from Remote Work")</f>
        <v>The DevOps and Software Development Trends Arising from Remote Work</v>
      </c>
      <c r="C211" t="b">
        <v>0</v>
      </c>
    </row>
    <row r="212" spans="1:3" x14ac:dyDescent="0.25">
      <c r="A212" t="s">
        <v>19</v>
      </c>
      <c r="B212" s="2" t="str">
        <f>HYPERLINK("https://exadel.com/news/aem-experience-fragments-rollout-configuration/","AEM Experience Fragments: Rollout configuration")</f>
        <v>AEM Experience Fragments: Rollout configuration</v>
      </c>
      <c r="C212" t="b">
        <v>0</v>
      </c>
    </row>
    <row r="213" spans="1:3" x14ac:dyDescent="0.25">
      <c r="A213" t="s">
        <v>19</v>
      </c>
      <c r="B213" s="2" t="str">
        <f>HYPERLINK("https://exadel.com/news/exadel-developer-qa-with-ivan-zlotsin-remote-and-dispersed-work-tips-and-challenges/","Exadel Developer Q&amp;A with Ivan Zlotsin. &lt;br/&gt;Remote and Dispersed Work Tips and Challenges")</f>
        <v>Exadel Developer Q&amp;A with Ivan Zlotsin. &lt;br/&gt;Remote and Dispersed Work Tips and Challenges</v>
      </c>
      <c r="C213" t="b">
        <v>0</v>
      </c>
    </row>
    <row r="214" spans="1:3" x14ac:dyDescent="0.25">
      <c r="A214" t="s">
        <v>19</v>
      </c>
      <c r="B214" s="2" t="str">
        <f>HYPERLINK("https://exadel.com/news/devsecops-best-practices-and-business-value/","DevSecOps Best Practices and Business Value")</f>
        <v>DevSecOps Best Practices and Business Value</v>
      </c>
      <c r="C214" t="b">
        <v>0</v>
      </c>
    </row>
    <row r="215" spans="1:3" x14ac:dyDescent="0.25">
      <c r="A215" t="s">
        <v>19</v>
      </c>
      <c r="B215" s="2" t="str">
        <f>HYPERLINK("https://exadel.com/news/aem-experience-fragments-templates/","AEM Experience Fragments: Templates")</f>
        <v>AEM Experience Fragments: Templates</v>
      </c>
      <c r="C215" t="b">
        <v>0</v>
      </c>
    </row>
    <row r="216" spans="1:3" x14ac:dyDescent="0.25">
      <c r="A216" t="s">
        <v>19</v>
      </c>
      <c r="B216" s="2" t="str">
        <f>HYPERLINK("https://exadel.com/news/our-devops-toolbox-the-consul-interview/","Our DevOps Toolbox: The Consul Tool")</f>
        <v>Our DevOps Toolbox: The Consul Tool</v>
      </c>
      <c r="C216" t="b">
        <v>0</v>
      </c>
    </row>
    <row r="217" spans="1:3" x14ac:dyDescent="0.25">
      <c r="A217" t="s">
        <v>19</v>
      </c>
      <c r="B217" s="2" t="str">
        <f>HYPERLINK("https://exadel.com/news/our-devops-toolbox-consul/","Our DevOps Toolbox: How Consul Works")</f>
        <v>Our DevOps Toolbox: How Consul Works</v>
      </c>
      <c r="C217" t="b">
        <v>0</v>
      </c>
    </row>
    <row r="218" spans="1:3" x14ac:dyDescent="0.25">
      <c r="A218" t="s">
        <v>19</v>
      </c>
      <c r="B218" s="2" t="str">
        <f>HYPERLINK("https://exadel.com/news/global-procurement-application-designing-a-catalog-module/","Global Procurement Application: Designing a Catalog Module")</f>
        <v>Global Procurement Application: Designing a Catalog Module</v>
      </c>
      <c r="C218" t="b">
        <v>0</v>
      </c>
    </row>
    <row r="219" spans="1:3" x14ac:dyDescent="0.25">
      <c r="A219" t="s">
        <v>19</v>
      </c>
      <c r="B219" s="2" t="str">
        <f>HYPERLINK("https://exadel.com/news/our-devops-methodologies-the-continuous-integration-interview/","Our DevOps Methodologies: Importance of Continuous Integration")</f>
        <v>Our DevOps Methodologies: Importance of Continuous Integration</v>
      </c>
      <c r="C219" t="b">
        <v>0</v>
      </c>
    </row>
    <row r="220" spans="1:3" x14ac:dyDescent="0.25">
      <c r="A220" t="s">
        <v>19</v>
      </c>
      <c r="B220" s="2" t="str">
        <f>HYPERLINK("https://exadel.com/news/global-procurement-application-designing-an-inventory-module/","Global Procurement Application: Designing an Inventory Module")</f>
        <v>Global Procurement Application: Designing an Inventory Module</v>
      </c>
      <c r="C220" t="b">
        <v>0</v>
      </c>
    </row>
    <row r="221" spans="1:3" x14ac:dyDescent="0.25">
      <c r="A221" t="s">
        <v>19</v>
      </c>
      <c r="B221" s="2" t="str">
        <f>HYPERLINK("https://exadel.com/news/aem-experience-fragments-architecture/","AEM Experience Fragments: Architecture")</f>
        <v>AEM Experience Fragments: Architecture</v>
      </c>
      <c r="C221" t="b">
        <v>0</v>
      </c>
    </row>
    <row r="222" spans="1:3" x14ac:dyDescent="0.25">
      <c r="A222" t="s">
        <v>19</v>
      </c>
      <c r="B222" s="2" t="str">
        <f>HYPERLINK("https://exadel.com/news/our-devops-toolbox-kubernetes/","Our DevOps Toolbox: Kubernetes Benefits")</f>
        <v>Our DevOps Toolbox: Kubernetes Benefits</v>
      </c>
      <c r="C222" t="b">
        <v>0</v>
      </c>
    </row>
    <row r="223" spans="1:3" x14ac:dyDescent="0.25">
      <c r="A223" t="s">
        <v>19</v>
      </c>
      <c r="B223" s="2" t="str">
        <f>HYPERLINK("https://exadel.com/news/our-devops-methods-continuous-integration/","Our DevOps Methodologies: Benefits of Continuous Integration")</f>
        <v>Our DevOps Methodologies: Benefits of Continuous Integration</v>
      </c>
      <c r="C223" t="b">
        <v>0</v>
      </c>
    </row>
    <row r="224" spans="1:3" x14ac:dyDescent="0.25">
      <c r="A224" t="s">
        <v>19</v>
      </c>
      <c r="B224" s="2" t="str">
        <f>HYPERLINK("https://exadel.com/news/classic-to-touch-ui-migration-for-aem-page-properties/","Classic to Touch UI Migration for AEM: Page Properties")</f>
        <v>Classic to Touch UI Migration for AEM: Page Properties</v>
      </c>
      <c r="C224" t="b">
        <v>0</v>
      </c>
    </row>
    <row r="225" spans="1:3" x14ac:dyDescent="0.25">
      <c r="A225" t="s">
        <v>19</v>
      </c>
      <c r="B225" s="2" t="str">
        <f>HYPERLINK("https://exadel.com/news/classic-to-touch-ui-migration-for-aem-multifields/","Classic to Touch UI Migration for AEM: Multifields")</f>
        <v>Classic to Touch UI Migration for AEM: Multifields</v>
      </c>
      <c r="C225" t="b">
        <v>0</v>
      </c>
    </row>
    <row r="226" spans="1:3" x14ac:dyDescent="0.25">
      <c r="A226" t="s">
        <v>19</v>
      </c>
      <c r="B226" s="2" t="str">
        <f>HYPERLINK("https://exadel.com/news/classic-to-touch-ui-migration-for-aem-more-tips-from-experience/","Classic to Touch UI Migration for AEM: More Tips from Experience")</f>
        <v>Classic to Touch UI Migration for AEM: More Tips from Experience</v>
      </c>
      <c r="C226" t="b">
        <v>0</v>
      </c>
    </row>
    <row r="227" spans="1:3" x14ac:dyDescent="0.25">
      <c r="A227" t="s">
        <v>19</v>
      </c>
      <c r="B227" s="2" t="str">
        <f>HYPERLINK("https://exadel.com/news/agile-development-for-non-products/","Agile Development for ""Non-Products""")</f>
        <v>Agile Development for "Non-Products"</v>
      </c>
      <c r="C227" t="b">
        <v>0</v>
      </c>
    </row>
    <row r="228" spans="1:3" x14ac:dyDescent="0.25">
      <c r="A228" t="s">
        <v>19</v>
      </c>
      <c r="B228" s="2" t="str">
        <f>HYPERLINK("https://exadel.com/news/our-devops-toolbox-the-ansible-interview/","DevOps Automation Tools: Ansible")</f>
        <v>DevOps Automation Tools: Ansible</v>
      </c>
      <c r="C228" t="b">
        <v>0</v>
      </c>
    </row>
    <row r="229" spans="1:3" x14ac:dyDescent="0.25">
      <c r="A229" t="s">
        <v>19</v>
      </c>
      <c r="B229" s="2" t="str">
        <f>HYPERLINK("https://exadel.com/news/aem-experience-fragments-an-introduction/","AEM Experience Fragments: An Introduction")</f>
        <v>AEM Experience Fragments: An Introduction</v>
      </c>
      <c r="C229" t="b">
        <v>0</v>
      </c>
    </row>
    <row r="230" spans="1:3" x14ac:dyDescent="0.25">
      <c r="A230" t="s">
        <v>19</v>
      </c>
      <c r="B230" s="2" t="str">
        <f>HYPERLINK("https://exadel.com/news/getting-more-out-of-multi-cloud-for-the-enterprise/","Getting More out of Multi-Cloud for the Enterprise")</f>
        <v>Getting More out of Multi-Cloud for the Enterprise</v>
      </c>
      <c r="C230" t="b">
        <v>0</v>
      </c>
    </row>
    <row r="231" spans="1:3" x14ac:dyDescent="0.25">
      <c r="A231" t="s">
        <v>19</v>
      </c>
      <c r="B231" s="2" t="str">
        <f>HYPERLINK("https://exadel.com/news/our-devops-toolbox-ansible/","Our DevOps Toolbox: Ansible Use Cases")</f>
        <v>Our DevOps Toolbox: Ansible Use Cases</v>
      </c>
      <c r="C231" t="b">
        <v>0</v>
      </c>
    </row>
    <row r="232" spans="1:3" x14ac:dyDescent="0.25">
      <c r="A232" t="s">
        <v>19</v>
      </c>
      <c r="B232" s="2" t="str">
        <f>HYPERLINK("https://exadel.com/news/introducing-the-authoring-kit-for-adobe-experience-manager/","Introducing the Authoring Kit for Adobe Experience Manager")</f>
        <v>Introducing the Authoring Kit for Adobe Experience Manager</v>
      </c>
      <c r="C232" t="b">
        <v>0</v>
      </c>
    </row>
    <row r="233" spans="1:3" x14ac:dyDescent="0.25">
      <c r="A233" t="s">
        <v>19</v>
      </c>
      <c r="B233" s="2" t="str">
        <f>HYPERLINK("https://exadel.com/news/classic-to-touch-ui-migration-for-adobe-experience-manager/","Classic to Touch UI Migration for Adobe Experience Manager")</f>
        <v>Classic to Touch UI Migration for Adobe Experience Manager</v>
      </c>
      <c r="C233" t="b">
        <v>0</v>
      </c>
    </row>
    <row r="234" spans="1:3" x14ac:dyDescent="0.25">
      <c r="A234" t="s">
        <v>19</v>
      </c>
      <c r="B234" s="2" t="str">
        <f>HYPERLINK("https://exadel.com/news/looking-behind-the-curtain-at-digital-marketing-technology-trends/","Looking Behind the Curtain at Digital Marketing Technology Trends")</f>
        <v>Looking Behind the Curtain at Digital Marketing Technology Trends</v>
      </c>
      <c r="C234" t="b">
        <v>0</v>
      </c>
    </row>
    <row r="235" spans="1:3" x14ac:dyDescent="0.25">
      <c r="A235" t="s">
        <v>19</v>
      </c>
      <c r="B235" s="2" t="str">
        <f>HYPERLINK("https://exadel.com/news/crosskube-qa-rapid-deployment-of-environments-to-any-cloud/","CrossKube Q&amp;A: Rapid Deployment of Environments to Any Cloud")</f>
        <v>CrossKube Q&amp;A: Rapid Deployment of Environments to Any Cloud</v>
      </c>
      <c r="C235" t="b">
        <v>0</v>
      </c>
    </row>
    <row r="236" spans="1:3" x14ac:dyDescent="0.25">
      <c r="A236" t="s">
        <v>19</v>
      </c>
      <c r="B236" s="2" t="str">
        <f>HYPERLINK("https://exadel.com/news/the-benefits-of-agile-software-development-and-how-to-measure-them/","The Benefits of Agile Software Development and How to Measure Them")</f>
        <v>The Benefits of Agile Software Development and How to Measure Them</v>
      </c>
      <c r="C236" t="b">
        <v>0</v>
      </c>
    </row>
    <row r="237" spans="1:3" x14ac:dyDescent="0.25">
      <c r="A237" t="s">
        <v>19</v>
      </c>
      <c r="B237" s="2" t="str">
        <f>HYPERLINK("https://exadel.com/news/to-bet-or-not-to-bet-on-digital-transformation-3-trends-reshaping-the-gambling-industry/","To Bet or Not to Bet...on Digital Transformation: 3 Trends Reshaping the Gambling Industry")</f>
        <v>To Bet or Not to Bet...on Digital Transformation: 3 Trends Reshaping the Gambling Industry</v>
      </c>
      <c r="C237" t="b">
        <v>0</v>
      </c>
    </row>
    <row r="238" spans="1:3" x14ac:dyDescent="0.25">
      <c r="A238" t="s">
        <v>19</v>
      </c>
      <c r="B238" s="2" t="str">
        <f>HYPERLINK("https://exadel.com/news/digital-transformation-in-toll-road-authorities-past-present-future/","Digital Transformation for Toll Road Authorities: Past • Present • Future")</f>
        <v>Digital Transformation for Toll Road Authorities: Past • Present • Future</v>
      </c>
      <c r="C238" t="b">
        <v>0</v>
      </c>
    </row>
    <row r="239" spans="1:3" x14ac:dyDescent="0.25">
      <c r="A239" t="s">
        <v>19</v>
      </c>
      <c r="B239" s="2" t="str">
        <f>HYPERLINK("https://exadel.com/news/introducing-crosskube-deploy-a-kubernetes-environment-in-any-cloud-fast/","Introducing CrossKube: Deploy a Kubernetes Environment in Any Cloud, Fast")</f>
        <v>Introducing CrossKube: Deploy a Kubernetes Environment in Any Cloud, Fast</v>
      </c>
      <c r="C239" t="b">
        <v>0</v>
      </c>
    </row>
    <row r="240" spans="1:3" x14ac:dyDescent="0.25">
      <c r="A240" t="s">
        <v>19</v>
      </c>
      <c r="B240" s="2" t="str">
        <f>HYPERLINK("https://exadel.com/news/the-impact-of-tech-advances-in-the-healthcare-industry/","The Impact of Tech Advances in the Healthcare Industry")</f>
        <v>The Impact of Tech Advances in the Healthcare Industry</v>
      </c>
      <c r="C240" t="b">
        <v>0</v>
      </c>
    </row>
    <row r="241" spans="1:3" x14ac:dyDescent="0.25">
      <c r="A241" t="s">
        <v>19</v>
      </c>
      <c r="B241" s="2" t="str">
        <f>HYPERLINK("https://exadel.com/news/how-digital-transformation-is-impacting-the-sports-and-fitness-industry/","How Digital Transformation Is Impacting the Sports and Fitness Industry")</f>
        <v>How Digital Transformation Is Impacting the Sports and Fitness Industry</v>
      </c>
      <c r="C241" t="b">
        <v>0</v>
      </c>
    </row>
    <row r="242" spans="1:3" x14ac:dyDescent="0.25">
      <c r="A242" t="s">
        <v>19</v>
      </c>
      <c r="B242" s="2" t="str">
        <f>HYPERLINK("https://exadel.com/news/an-overview-of-the-innovation-lab/","An Overview of the Innovation Lab by Exadel")</f>
        <v>An Overview of the Innovation Lab by Exadel</v>
      </c>
      <c r="C242" t="b">
        <v>0</v>
      </c>
    </row>
    <row r="243" spans="1:3" x14ac:dyDescent="0.25">
      <c r="A243" t="s">
        <v>19</v>
      </c>
      <c r="B243" s="2" t="str">
        <f>HYPERLINK("https://exadel.com/news/digital-transformation-in-the-financial-sector-past-present-future/","Digital Transformation in the Financial Sector: Past • Present • Future")</f>
        <v>Digital Transformation in the Financial Sector: Past • Present • Future</v>
      </c>
      <c r="C243" t="b">
        <v>0</v>
      </c>
    </row>
    <row r="244" spans="1:3" x14ac:dyDescent="0.25">
      <c r="A244" t="s">
        <v>19</v>
      </c>
      <c r="B244" s="2" t="str">
        <f>HYPERLINK("https://exadel.com/news/innovation-lab-by-exadel-now-supports-full-chatbot-development/","Innovation Lab by Exadel Now Supports Full Chatbot Development")</f>
        <v>Innovation Lab by Exadel Now Supports Full Chatbot Development</v>
      </c>
      <c r="C244" t="b">
        <v>0</v>
      </c>
    </row>
    <row r="245" spans="1:3" x14ac:dyDescent="0.25">
      <c r="A245" t="s">
        <v>19</v>
      </c>
      <c r="B245" s="2" t="str">
        <f>HYPERLINK("https://exadel.com/news/recap-what-to-do-when-the-code-sucks/","What to Do When the Code Sucks")</f>
        <v>What to Do When the Code Sucks</v>
      </c>
      <c r="C245" t="b">
        <v>0</v>
      </c>
    </row>
    <row r="246" spans="1:3" x14ac:dyDescent="0.25">
      <c r="A246" t="s">
        <v>19</v>
      </c>
      <c r="B246" s="2" t="str">
        <f>HYPERLINK("https://exadel.com/news/recap-digital-transformation-with-exadels-jonathan-fries/","Digital Transformation with Exadel’s Jonathan Fries")</f>
        <v>Digital Transformation with Exadel’s Jonathan Fries</v>
      </c>
      <c r="C246" t="b">
        <v>0</v>
      </c>
    </row>
    <row r="247" spans="1:3" x14ac:dyDescent="0.25">
      <c r="A247" t="s">
        <v>19</v>
      </c>
      <c r="B247" s="2" t="str">
        <f>HYPERLINK("https://exadel.com/news/trends-in-enterprise-software-development-2019/","Trends in Enterprise Software Development 2019 and Beyond")</f>
        <v>Trends in Enterprise Software Development 2019 and Beyond</v>
      </c>
      <c r="C247" t="b">
        <v>0</v>
      </c>
    </row>
    <row r="248" spans="1:3" x14ac:dyDescent="0.25">
      <c r="A248" t="s">
        <v>19</v>
      </c>
      <c r="B248" s="2" t="str">
        <f>HYPERLINK("https://exadel.com/news/artificial-intelligence-cloud/","Artificial Intelligence in the Cloud")</f>
        <v>Artificial Intelligence in the Cloud</v>
      </c>
      <c r="C248" t="b">
        <v>0</v>
      </c>
    </row>
    <row r="249" spans="1:3" x14ac:dyDescent="0.25">
      <c r="A249" t="s">
        <v>19</v>
      </c>
      <c r="B249" s="2" t="str">
        <f>HYPERLINK("https://exadel.com/news/exadel-announces-blockchain-solutions/","Exadel Announces Blockchain Solutions for Mobile Applications, Healthcare, and Real Estate")</f>
        <v>Exadel Announces Blockchain Solutions for Mobile Applications, Healthcare, and Real Estate</v>
      </c>
      <c r="C249" t="b">
        <v>0</v>
      </c>
    </row>
    <row r="250" spans="1:3" x14ac:dyDescent="0.25">
      <c r="A250" t="s">
        <v>19</v>
      </c>
      <c r="B250" s="2" t="str">
        <f>HYPERLINK("https://exadel.com/news/sports-bettings-new-challenge-software-engineering/","Sports Betting’s New Challenge: Software Engineering")</f>
        <v>Sports Betting’s New Challenge: Software Engineering</v>
      </c>
      <c r="C250" t="b">
        <v>0</v>
      </c>
    </row>
    <row r="251" spans="1:3" x14ac:dyDescent="0.25">
      <c r="A251" t="s">
        <v>19</v>
      </c>
      <c r="B251" s="2" t="str">
        <f>HYPERLINK("https://exadel.com/news/leveraging-beacon-technology-to-make-cities-more-livable/","Leveraging Beacon Technology to Make Cities More Livable")</f>
        <v>Leveraging Beacon Technology to Make Cities More Livable</v>
      </c>
      <c r="C251" t="b">
        <v>0</v>
      </c>
    </row>
    <row r="252" spans="1:3" x14ac:dyDescent="0.25">
      <c r="A252" t="s">
        <v>19</v>
      </c>
      <c r="B252" s="2" t="str">
        <f>HYPERLINK("https://exadel.com/news/amazon-iot-button/","The Amazon IoT Button: Dedicated Hardware to Do One Cool Thing")</f>
        <v>The Amazon IoT Button: Dedicated Hardware to Do One Cool Thing</v>
      </c>
      <c r="C252" t="b">
        <v>0</v>
      </c>
    </row>
    <row r="253" spans="1:3" x14ac:dyDescent="0.25">
      <c r="A253" t="s">
        <v>19</v>
      </c>
      <c r="B253" s="2" t="str">
        <f>HYPERLINK("https://exadel.com/news/blockchain-grabs-real-estate/","Blockchain Grabs Real Estate")</f>
        <v>Blockchain Grabs Real Estate</v>
      </c>
      <c r="C253" t="b">
        <v>0</v>
      </c>
    </row>
    <row r="254" spans="1:3" x14ac:dyDescent="0.25">
      <c r="A254" t="s">
        <v>19</v>
      </c>
      <c r="B254" s="2" t="str">
        <f>HYPERLINK("https://exadel.com/news/driverless-cars-urban-planning/","What Driverless Cars Mean for the Role of AI in Urban Planning")</f>
        <v>What Driverless Cars Mean for the Role of AI in Urban Planning</v>
      </c>
      <c r="C254" t="b">
        <v>0</v>
      </c>
    </row>
    <row r="255" spans="1:3" x14ac:dyDescent="0.25">
      <c r="A255" t="s">
        <v>19</v>
      </c>
      <c r="B255" s="2" t="str">
        <f>HYPERLINK("https://exadel.com/news/how-blockchain-will-transform-software-development/","How Blockchain Will Transform Software Development")</f>
        <v>How Blockchain Will Transform Software Development</v>
      </c>
      <c r="C255" t="b">
        <v>0</v>
      </c>
    </row>
    <row r="256" spans="1:3" x14ac:dyDescent="0.25">
      <c r="A256" t="s">
        <v>19</v>
      </c>
      <c r="B256" s="2" t="str">
        <f>HYPERLINK("https://exadel.com/news/fintech-advancing-faster-and-faster/","FinTech Moves Faster and Faster Every Day")</f>
        <v>FinTech Moves Faster and Faster Every Day</v>
      </c>
      <c r="C256" t="b">
        <v>0</v>
      </c>
    </row>
    <row r="257" spans="1:3" x14ac:dyDescent="0.25">
      <c r="A257" t="s">
        <v>19</v>
      </c>
      <c r="B257" s="2" t="str">
        <f>HYPERLINK("https://exadel.com/news/driving-air-travel-data-innovation-rest-apis/","Driving Air Travel Data Innovation: REST APIs")</f>
        <v>Driving Air Travel Data Innovation: REST APIs</v>
      </c>
      <c r="C257" t="b">
        <v>0</v>
      </c>
    </row>
    <row r="258" spans="1:3" x14ac:dyDescent="0.25">
      <c r="A258" t="s">
        <v>19</v>
      </c>
      <c r="B258" s="2" t="str">
        <f>HYPERLINK("https://exadel.com/news/android-your-business/","Android Is the #1 Mobile Platform: What It Means for Your Business")</f>
        <v>Android Is the #1 Mobile Platform: What It Means for Your Business</v>
      </c>
      <c r="C258" t="b">
        <v>0</v>
      </c>
    </row>
    <row r="259" spans="1:3" x14ac:dyDescent="0.25">
      <c r="A259" t="s">
        <v>19</v>
      </c>
      <c r="B259" s="2" t="str">
        <f>HYPERLINK("https://exadel.com/news/migrate-data-safely-efficiently/","How to Migrate Data Safely and Efficiently")</f>
        <v>How to Migrate Data Safely and Efficiently</v>
      </c>
      <c r="C259" t="b">
        <v>0</v>
      </c>
    </row>
    <row r="260" spans="1:3" x14ac:dyDescent="0.25">
      <c r="A260" t="s">
        <v>19</v>
      </c>
      <c r="B260" s="2" t="str">
        <f>HYPERLINK("https://exadel.com/news/gps-enabled-smartwatches/","From Sci-Fi to Reality: How GPS-Enabled Smartwatches Entered the Mainstream")</f>
        <v>From Sci-Fi to Reality: How GPS-Enabled Smartwatches Entered the Mainstream</v>
      </c>
      <c r="C260" t="b">
        <v>0</v>
      </c>
    </row>
    <row r="261" spans="1:3" x14ac:dyDescent="0.25">
      <c r="A261" t="s">
        <v>19</v>
      </c>
      <c r="B261" s="2" t="str">
        <f>HYPERLINK("https://exadel.com/news/revisiting-reviewing-code-audit-time/","Revisit, Review — Why (and When) You Need a Code Audit")</f>
        <v>Revisit, Review — Why (and When) You Need a Code Audit</v>
      </c>
      <c r="C261" t="b">
        <v>0</v>
      </c>
    </row>
    <row r="262" spans="1:3" x14ac:dyDescent="0.25">
      <c r="A262" t="s">
        <v>19</v>
      </c>
      <c r="B262" s="2" t="str">
        <f>HYPERLINK("https://exadel.com/news/smart-contracts-blockchain-feature/","Smart Contracts: A Revolutionary Feature of Blockchain")</f>
        <v>Smart Contracts: A Revolutionary Feature of Blockchain</v>
      </c>
      <c r="C262" t="b">
        <v>0</v>
      </c>
    </row>
    <row r="263" spans="1:3" x14ac:dyDescent="0.25">
      <c r="A263" t="s">
        <v>19</v>
      </c>
      <c r="B263" s="2" t="str">
        <f>HYPERLINK("https://exadel.com/news/news-roundup-cybersecurity-awareness/","News Roundup: Cybersecurity Awareness")</f>
        <v>News Roundup: Cybersecurity Awareness</v>
      </c>
      <c r="C263" t="b">
        <v>0</v>
      </c>
    </row>
    <row r="264" spans="1:3" x14ac:dyDescent="0.25">
      <c r="A264" t="s">
        <v>19</v>
      </c>
      <c r="B264" s="2" t="str">
        <f>HYPERLINK("https://exadel.com/news/the-data-behind-halloween/","The Data behind Halloween")</f>
        <v>The Data behind Halloween</v>
      </c>
      <c r="C264" t="b">
        <v>0</v>
      </c>
    </row>
    <row r="265" spans="1:3" x14ac:dyDescent="0.25">
      <c r="A265" t="s">
        <v>19</v>
      </c>
      <c r="B265" s="2" t="str">
        <f>HYPERLINK("https://exadel.com/news/old-reliable-mysql-history/","Old Reliable: A History of MySQL")</f>
        <v>Old Reliable: A History of MySQL</v>
      </c>
      <c r="C265" t="b">
        <v>0</v>
      </c>
    </row>
    <row r="266" spans="1:3" x14ac:dyDescent="0.25">
      <c r="A266" t="s">
        <v>19</v>
      </c>
      <c r="B266" s="2" t="str">
        <f>HYPERLINK("https://exadel.com/news/roundup-iot-1/","News Roundup: The Future Is IoT")</f>
        <v>News Roundup: The Future Is IoT</v>
      </c>
      <c r="C266" t="b">
        <v>0</v>
      </c>
    </row>
    <row r="267" spans="1:3" x14ac:dyDescent="0.25">
      <c r="A267" t="s">
        <v>19</v>
      </c>
      <c r="B267" s="2" t="str">
        <f>HYPERLINK("https://exadel.com/news/roundup-data-science-and-analytics/","News Roundup: Data Science and Analytics")</f>
        <v>News Roundup: Data Science and Analytics</v>
      </c>
      <c r="C267" t="b">
        <v>0</v>
      </c>
    </row>
    <row r="268" spans="1:3" x14ac:dyDescent="0.25">
      <c r="A268" t="s">
        <v>19</v>
      </c>
      <c r="B268" s="2" t="str">
        <f>HYPERLINK("https://exadel.com/news/beyond-bitcoin-understanding-blockchains-potential/","Beyond Bitcoin: Understanding Blockchain's Potential")</f>
        <v>Beyond Bitcoin: Understanding Blockchain's Potential</v>
      </c>
      <c r="C268" t="b">
        <v>0</v>
      </c>
    </row>
    <row r="269" spans="1:3" x14ac:dyDescent="0.25">
      <c r="A269" t="s">
        <v>19</v>
      </c>
      <c r="B269" s="2" t="str">
        <f>HYPERLINK("https://exadel.com/news/cloud-architecture-for-iot-knowledge-teamwork-key/","Cloud Architecture for IoT: Knowledge, Teamwork Key")</f>
        <v>Cloud Architecture for IoT: Knowledge, Teamwork Key</v>
      </c>
      <c r="C269" t="b">
        <v>0</v>
      </c>
    </row>
    <row r="270" spans="1:3" x14ac:dyDescent="0.25">
      <c r="A270" t="s">
        <v>19</v>
      </c>
      <c r="B270" s="2" t="str">
        <f>HYPERLINK("https://exadel.com/news/know-cloud-evaluating-amazon-web-services-aws-google-cloud-platform/","Know Your Cloud: Evaluating Amazon Web Services (AWS) and Google Cloud Platform")</f>
        <v>Know Your Cloud: Evaluating Amazon Web Services (AWS) and Google Cloud Platform</v>
      </c>
      <c r="C270" t="b">
        <v>0</v>
      </c>
    </row>
    <row r="271" spans="1:3" x14ac:dyDescent="0.25">
      <c r="A271" t="s">
        <v>19</v>
      </c>
      <c r="B271" s="2" t="str">
        <f>HYPERLINK("https://exadel.com/news/what-are-beacons-and-why-do-they-matter-to-you/","What Are Beacons and Why Do They Matter to You?")</f>
        <v>What Are Beacons and Why Do They Matter to You?</v>
      </c>
      <c r="C271" t="b">
        <v>0</v>
      </c>
    </row>
    <row r="272" spans="1:3" x14ac:dyDescent="0.25">
      <c r="A272" t="s">
        <v>19</v>
      </c>
      <c r="B272" s="2" t="str">
        <f>HYPERLINK("https://exadel.com/news/iot-and-ipv6/","IoT and IPv6")</f>
        <v>IoT and IPv6</v>
      </c>
      <c r="C272" t="b">
        <v>0</v>
      </c>
    </row>
    <row r="273" spans="1:3" x14ac:dyDescent="0.25">
      <c r="A273" t="s">
        <v>135</v>
      </c>
      <c r="B273" s="2" t="str">
        <f>HYPERLINK("https://exadel.com/news/how-to-create-an-online-store-app-for-a-shopify-account-expert-tips","How to Create an Online Store App for a Shopify Account: Expert Tips")</f>
        <v>How to Create an Online Store App for a Shopify Account: Expert Tips</v>
      </c>
      <c r="C273" t="b">
        <v>0</v>
      </c>
    </row>
    <row r="274" spans="1:3" x14ac:dyDescent="0.25">
      <c r="A274" t="s">
        <v>135</v>
      </c>
      <c r="B274" s="2" t="str">
        <f>HYPERLINK("https://exadel.com/news/test-management-tools-comparison-why-you-need-it-and-how-to-choose-the-right-one","Test Management Tools Comparison: Why You Need It And How To Choose The Right One")</f>
        <v>Test Management Tools Comparison: Why You Need It And How To Choose The Right One</v>
      </c>
      <c r="C274" t="b">
        <v>0</v>
      </c>
    </row>
    <row r="275" spans="1:3" x14ac:dyDescent="0.25">
      <c r="A275" t="s">
        <v>135</v>
      </c>
      <c r="B275" s="2" t="str">
        <f>HYPERLINK("https://exadel.com/news/facial-recognition-software-development-with-compreface","Facial Recognition Software Development with CompreFace")</f>
        <v>Facial Recognition Software Development with CompreFace</v>
      </c>
      <c r="C275" t="b">
        <v>0</v>
      </c>
    </row>
    <row r="276" spans="1:3" x14ac:dyDescent="0.25">
      <c r="A276" t="s">
        <v>135</v>
      </c>
      <c r="B276" s="2" t="str">
        <f>HYPERLINK("https://exadel.com/news/exadel-compreface-architecture-integration-technologies-and-algorithms","Exadel CompreFace: Face Recognition Architecture, Integration, Technologies, and Algorithms")</f>
        <v>Exadel CompreFace: Face Recognition Architecture, Integration, Technologies, and Algorithms</v>
      </c>
      <c r="C276" t="b">
        <v>0</v>
      </c>
    </row>
    <row r="277" spans="1:3" x14ac:dyDescent="0.25">
      <c r="A277" t="s">
        <v>135</v>
      </c>
      <c r="B277" s="2" t="str">
        <f>HYPERLINK("https://exadel.com/news/how-to-add-image-management-to-an-aem-touchui-dialog-tutorial","How to Add Image Management to an AEM TouchUI Dialog: Tutorial")</f>
        <v>How to Add Image Management to an AEM TouchUI Dialog: Tutorial</v>
      </c>
      <c r="C277" t="b">
        <v>0</v>
      </c>
    </row>
    <row r="278" spans="1:3" x14ac:dyDescent="0.25">
      <c r="A278" t="s">
        <v>135</v>
      </c>
      <c r="B278" s="2" t="str">
        <f>HYPERLINK("https://exadel.com/news/exadel-compreface-open-source-and-easy-to-use-facial-recognition-software-that-can-be-rapidly-integrated-into-your-existing-system/","Exadel CompreFace — Open-Source and Easy-to-Use Facial Recognition Software That Can Be Rapidly Integrated into Your Existing System")</f>
        <v>Exadel CompreFace — Open-Source and Easy-to-Use Facial Recognition Software That Can Be Rapidly Integrated into Your Existing System</v>
      </c>
      <c r="C278" t="b">
        <v>0</v>
      </c>
    </row>
    <row r="279" spans="1:3" x14ac:dyDescent="0.25">
      <c r="A279" t="s">
        <v>135</v>
      </c>
      <c r="B279" s="2" t="str">
        <f>HYPERLINK("https://exadel.com/news/top-6-aem-best-practices-for-delivering-the-ultimate-user-experience/","Top 6 AEM Best Practices for Delivering the Ultimate User Experience")</f>
        <v>Top 6 AEM Best Practices for Delivering the Ultimate User Experience</v>
      </c>
      <c r="C279" t="b">
        <v>0</v>
      </c>
    </row>
    <row r="280" spans="1:3" x14ac:dyDescent="0.25">
      <c r="A280" t="s">
        <v>135</v>
      </c>
      <c r="B280" s="2" t="str">
        <f>HYPERLINK("https://exadel.com/news/how-to-switch-between-aem-environments-and-modes/","How to Switch Between &lt;br&gt; AEM Environments and Modes")</f>
        <v>How to Switch Between &lt;br&gt; AEM Environments and Modes</v>
      </c>
      <c r="C280" t="b">
        <v>0</v>
      </c>
    </row>
    <row r="281" spans="1:3" x14ac:dyDescent="0.25">
      <c r="A281" t="s">
        <v>135</v>
      </c>
      <c r="B281" s="2" t="str">
        <f>HYPERLINK("https://exadel.com/news/exadel-toolbox-lists-a-brand-new-way-to-create-a-generic-list-in-aem/","Exadel Toolbox Lists: A Brand-New Way to Create a Generic List in AEM")</f>
        <v>Exadel Toolbox Lists: A Brand-New Way to Create a Generic List in AEM</v>
      </c>
      <c r="C281" t="b">
        <v>0</v>
      </c>
    </row>
    <row r="282" spans="1:3" x14ac:dyDescent="0.25">
      <c r="A282" t="s">
        <v>135</v>
      </c>
      <c r="B282" s="2" t="str">
        <f>HYPERLINK("https://exadel.com/news/exadel-authoring-kit-for-adobe-experience-manager-version-2-makes-aem-authoring-easier/","Exadel Authoring Kit for Adobe Experience Manager Version 2 Makes AEM Authoring Easier")</f>
        <v>Exadel Authoring Kit for Adobe Experience Manager Version 2 Makes AEM Authoring Easier</v>
      </c>
      <c r="C282" t="b">
        <v>0</v>
      </c>
    </row>
    <row r="283" spans="1:3" x14ac:dyDescent="0.25">
      <c r="A283" t="s">
        <v>135</v>
      </c>
      <c r="B283" s="2" t="str">
        <f>HYPERLINK("https://exadel.com/news/qa-best-practices-how-to-do-smart-tv-application-testing-right/","QA best practices: How to Do Smart TV Application Testing Right")</f>
        <v>QA best practices: How to Do Smart TV Application Testing Right</v>
      </c>
      <c r="C283" t="b">
        <v>0</v>
      </c>
    </row>
    <row r="284" spans="1:3" x14ac:dyDescent="0.25">
      <c r="A284" t="s">
        <v>135</v>
      </c>
      <c r="B284" s="2" t="str">
        <f>HYPERLINK("https://exadel.com/news/aem-experience-fragments-url-externalization-with-adobe-target/","AEM Experience Fragments: URL Externalization with Adobe Target")</f>
        <v>AEM Experience Fragments: URL Externalization with Adobe Target</v>
      </c>
      <c r="C284" t="b">
        <v>0</v>
      </c>
    </row>
    <row r="285" spans="1:3" x14ac:dyDescent="0.25">
      <c r="A285" t="s">
        <v>135</v>
      </c>
      <c r="B285" s="2" t="str">
        <f>HYPERLINK("https://exadel.com/news/ml-net-a-robust-framework-for-implementing-machine-learning-in-net-environments/","ML.NET: A Robust Framework for Implementing Machine Learning in .NET Environments")</f>
        <v>ML.NET: A Robust Framework for Implementing Machine Learning in .NET Environments</v>
      </c>
      <c r="C285" t="b">
        <v>0</v>
      </c>
    </row>
    <row r="286" spans="1:3" x14ac:dyDescent="0.25">
      <c r="A286" t="s">
        <v>135</v>
      </c>
      <c r="B286" s="2" t="str">
        <f>HYPERLINK("https://exadel.com/news/viewing-aem-audit-log-without-acs-commons/","Viewing AEM Audit Log without ACS Commons")</f>
        <v>Viewing AEM Audit Log without ACS Commons</v>
      </c>
      <c r="C286" t="b">
        <v>0</v>
      </c>
    </row>
    <row r="287" spans="1:3" x14ac:dyDescent="0.25">
      <c r="A287" t="s">
        <v>135</v>
      </c>
      <c r="B287" s="2" t="str">
        <f>HYPERLINK("https://exadel.com/news/setting-up-a-multifield-in-aem-touch-ui-dialogs-tutorial/","Setting Up a Multifield in AEM Touch UI Dialogs: Tutorial")</f>
        <v>Setting Up a Multifield in AEM Touch UI Dialogs: Tutorial</v>
      </c>
      <c r="C287" t="b">
        <v>0</v>
      </c>
    </row>
    <row r="288" spans="1:3" x14ac:dyDescent="0.25">
      <c r="A288" t="s">
        <v>135</v>
      </c>
      <c r="B288" s="2" t="str">
        <f>HYPERLINK("https://exadel.com/news/refactoring-complex-aem-components-and-pursuing-better-code-practices-with-exadel-authoring-kit-for-aem-part-2/","Refactoring Complex AEM Components and Pursuing Better Code Practices with Exadel Authoring Kit for AEM, Part II")</f>
        <v>Refactoring Complex AEM Components and Pursuing Better Code Practices with Exadel Authoring Kit for AEM, Part II</v>
      </c>
      <c r="C288" t="b">
        <v>0</v>
      </c>
    </row>
    <row r="289" spans="1:3" x14ac:dyDescent="0.25">
      <c r="A289" t="s">
        <v>135</v>
      </c>
      <c r="B289" s="2" t="str">
        <f>HYPERLINK("https://exadel.com/news/refactoring-complex-aem-components-and-pursuing-better-code-practices-with-exadel-authoring-kit-for-aem-part-1/","Refactoring Complex AEM Components and Pursuing Better Code Practices with Exadel Authoring Kit for AEM, Part I")</f>
        <v>Refactoring Complex AEM Components and Pursuing Better Code Practices with Exadel Authoring Kit for AEM, Part I</v>
      </c>
      <c r="C289" t="b">
        <v>0</v>
      </c>
    </row>
    <row r="290" spans="1:3" x14ac:dyDescent="0.25">
      <c r="A290" t="s">
        <v>135</v>
      </c>
      <c r="B290" s="2" t="str">
        <f>HYPERLINK("https://exadel.com/news/sling-repoinit-a-handy-tool-to-manage-content-and-users-in-aem/","Sling RepoInit: a Handy Tool to Manage Content and Users in AEM")</f>
        <v>Sling RepoInit: a Handy Tool to Manage Content and Users in AEM</v>
      </c>
      <c r="C290" t="b">
        <v>0</v>
      </c>
    </row>
    <row r="291" spans="1:3" x14ac:dyDescent="0.25">
      <c r="A291" t="s">
        <v>135</v>
      </c>
      <c r="B291" s="2" t="str">
        <f>HYPERLINK("https://exadel.com/news/deploying-multiple-machine-learning-models-on-a-single-server/","Deploying Multiple Machine Learning Models on a Single Server")</f>
        <v>Deploying Multiple Machine Learning Models on a Single Server</v>
      </c>
      <c r="C291" t="b">
        <v>0</v>
      </c>
    </row>
    <row r="292" spans="1:3" x14ac:dyDescent="0.25">
      <c r="A292" t="s">
        <v>135</v>
      </c>
      <c r="B292" s="2" t="str">
        <f>HYPERLINK("https://exadel.com/news/a-new-easier-way-to-switch-between-both-environments-and-modes/","A New, Easier Way to Switch Between both Environments and Modes")</f>
        <v>A New, Easier Way to Switch Between both Environments and Modes</v>
      </c>
      <c r="C292" t="b">
        <v>0</v>
      </c>
    </row>
    <row r="293" spans="1:3" x14ac:dyDescent="0.25">
      <c r="A293" t="s">
        <v>135</v>
      </c>
      <c r="B293" s="2" t="str">
        <f>HYPERLINK("https://exadel.com/news/aem-tip-how-to-solve-issues-with-default-values-in-new-fields-with-existing-dialogs/","AEM Tip: How to Solve Issues with Default Values in New Fields with Existing Dialogs")</f>
        <v>AEM Tip: How to Solve Issues with Default Values in New Fields with Existing Dialogs</v>
      </c>
      <c r="C293" t="b">
        <v>0</v>
      </c>
    </row>
    <row r="294" spans="1:3" x14ac:dyDescent="0.25">
      <c r="A294" t="s">
        <v>135</v>
      </c>
      <c r="B294" s="2" t="str">
        <f>HYPERLINK("https://exadel.com/news/using-aem-modernization-tools/","Using AEM Modernization Tools")</f>
        <v>Using AEM Modernization Tools</v>
      </c>
      <c r="C294" t="b">
        <v>0</v>
      </c>
    </row>
    <row r="295" spans="1:3" x14ac:dyDescent="0.25">
      <c r="A295" t="s">
        <v>135</v>
      </c>
      <c r="B295" s="2" t="str">
        <f>HYPERLINK("https://exadel.com/news/how-to-publish-high-priority-aem-website-pages-faster/","How to Publish High-Priority AEM Website Pages Faster")</f>
        <v>How to Publish High-Priority AEM Website Pages Faster</v>
      </c>
      <c r="C295" t="b">
        <v>0</v>
      </c>
    </row>
    <row r="296" spans="1:3" x14ac:dyDescent="0.25">
      <c r="A296" t="s">
        <v>135</v>
      </c>
      <c r="B296" s="2" t="str">
        <f>HYPERLINK("https://exadel.com/news/dependson-the-cutting-edge-tech-giving-wings-to-exadel-authoring-kit-for-aem/","DependsOn: The Cutting-Edge Tech Giving Wings to Exadel Authoring Kit for AEM")</f>
        <v>DependsOn: The Cutting-Edge Tech Giving Wings to Exadel Authoring Kit for AEM</v>
      </c>
      <c r="C296" t="b">
        <v>0</v>
      </c>
    </row>
    <row r="297" spans="1:3" x14ac:dyDescent="0.25">
      <c r="A297" t="s">
        <v>135</v>
      </c>
      <c r="B297" s="2" t="str">
        <f>HYPERLINK("https://exadel.com/news/exadel-authoring-kit-for-aem-improves-user-experience-the-story-of-dependson/","Exadel Authoring Kit for AEM Improves User Experience: The Story of DependsOn")</f>
        <v>Exadel Authoring Kit for AEM Improves User Experience: The Story of DependsOn</v>
      </c>
      <c r="C297" t="b">
        <v>0</v>
      </c>
    </row>
    <row r="298" spans="1:3" x14ac:dyDescent="0.25">
      <c r="A298" t="s">
        <v>135</v>
      </c>
      <c r="B298" s="2" t="str">
        <f>HYPERLINK("https://exadel.com/news/managing-component-code-properly-with-exadel-toolbox-authoring-kit-for-aem/","Managing Component Code Properly with Exadel Toolbox Authoring Kit for AEM")</f>
        <v>Managing Component Code Properly with Exadel Toolbox Authoring Kit for AEM</v>
      </c>
      <c r="C298" t="b">
        <v>0</v>
      </c>
    </row>
    <row r="299" spans="1:3" x14ac:dyDescent="0.25">
      <c r="A299" t="s">
        <v>135</v>
      </c>
      <c r="B299" s="2" t="str">
        <f>HYPERLINK("https://exadel.com/news/aem-techies-take-note-we-built-exadel-authoring-kit-for-you/","AEM Techies Take Note: We Built Exadel Authoring Kit for You")</f>
        <v>AEM Techies Take Note: We Built Exadel Authoring Kit for You</v>
      </c>
      <c r="C299" t="b">
        <v>0</v>
      </c>
    </row>
    <row r="300" spans="1:3" x14ac:dyDescent="0.25">
      <c r="A300" t="s">
        <v>135</v>
      </c>
      <c r="B300" s="2" t="str">
        <f>HYPERLINK("https://exadel.com/news/aem-tip-cryptosupport-key-sharing-and-troubleshooting/","AEM Tip: CryptoSupport Key Sharing and Troubleshooting")</f>
        <v>AEM Tip: CryptoSupport Key Sharing and Troubleshooting</v>
      </c>
      <c r="C300" t="b">
        <v>0</v>
      </c>
    </row>
    <row r="301" spans="1:3" x14ac:dyDescent="0.25">
      <c r="A301" t="s">
        <v>135</v>
      </c>
      <c r="B301" s="2" t="str">
        <f>HYPERLINK("https://exadel.com/news/aem-tip-junit-aemcontext-integration-with-an-aem-repository/","AEM Tip: JUnit AemContext Integration with an AEM Repository")</f>
        <v>AEM Tip: JUnit AemContext Integration with an AEM Repository</v>
      </c>
      <c r="C301" t="b">
        <v>0</v>
      </c>
    </row>
    <row r="302" spans="1:3" x14ac:dyDescent="0.25">
      <c r="A302" t="s">
        <v>135</v>
      </c>
      <c r="B302" s="2" t="str">
        <f>HYPERLINK("https://exadel.com/news/aem-tip-use-an-automated-test-framework/","AEM Tip: Use an Automated Test Framework")</f>
        <v>AEM Tip: Use an Automated Test Framework</v>
      </c>
      <c r="C302" t="b">
        <v>0</v>
      </c>
    </row>
    <row r="303" spans="1:3" x14ac:dyDescent="0.25">
      <c r="A303" t="s">
        <v>135</v>
      </c>
      <c r="B303" s="2" t="str">
        <f>HYPERLINK("https://exadel.com/news/aem-tip-junit-tests-for-wcmusepojo-objects/","AEM Tip: JUnit Tests for WCMUsePojo Objects")</f>
        <v>AEM Tip: JUnit Tests for WCMUsePojo Objects</v>
      </c>
      <c r="C303" t="b">
        <v>0</v>
      </c>
    </row>
    <row r="304" spans="1:3" x14ac:dyDescent="0.25">
      <c r="A304" t="s">
        <v>135</v>
      </c>
      <c r="B304" s="2" t="str">
        <f>HYPERLINK("https://exadel.com/news/aem-tip-automating-verification-in-aem-author/","AEM Tip: Automating Verification in AEM Author")</f>
        <v>AEM Tip: Automating Verification in AEM Author</v>
      </c>
      <c r="C304" t="b">
        <v>0</v>
      </c>
    </row>
    <row r="305" spans="1:3" x14ac:dyDescent="0.25">
      <c r="A305" t="s">
        <v>135</v>
      </c>
      <c r="B305" s="2" t="str">
        <f>HYPERLINK("https://exadel.com/news/aem-tip-merging-on-fields-with-different-names/","AEM Tip: Merging on Fields with Different Names")</f>
        <v>AEM Tip: Merging on Fields with Different Names</v>
      </c>
      <c r="C305" t="b">
        <v>0</v>
      </c>
    </row>
    <row r="306" spans="1:3" x14ac:dyDescent="0.25">
      <c r="A306" t="s">
        <v>135</v>
      </c>
      <c r="B306" s="2" t="str">
        <f>HYPERLINK("https://exadel.com/news/aem-tip-wrong-implicit-manager-service-configuration-binding/","AEM Tip: Wrong Implicit Manager Service Configuration Binding")</f>
        <v>AEM Tip: Wrong Implicit Manager Service Configuration Binding</v>
      </c>
      <c r="C306" t="b">
        <v>0</v>
      </c>
    </row>
    <row r="307" spans="1:3" x14ac:dyDescent="0.25">
      <c r="A307" t="s">
        <v>135</v>
      </c>
      <c r="B307" s="2" t="str">
        <f>HYPERLINK("https://exadel.com/news/aem-tip-slow-deployment-into-publish-instance/","AEM Tip: Slow Deployment into a Publish Instance")</f>
        <v>AEM Tip: Slow Deployment into a Publish Instance</v>
      </c>
      <c r="C307" t="b">
        <v>0</v>
      </c>
    </row>
    <row r="308" spans="1:3" x14ac:dyDescent="0.25">
      <c r="A308" t="s">
        <v>135</v>
      </c>
      <c r="B308" s="2" t="str">
        <f>HYPERLINK("https://exadel.com/news/aem-tip-learning-from-a-segment-not-found-error/","AEM Tip: Learning from a ""Segment not found"" Error")</f>
        <v>AEM Tip: Learning from a "Segment not found" Error</v>
      </c>
      <c r="C308" t="b">
        <v>0</v>
      </c>
    </row>
    <row r="309" spans="1:3" x14ac:dyDescent="0.25">
      <c r="A309" t="s">
        <v>135</v>
      </c>
      <c r="B309" s="2" t="str">
        <f>HYPERLINK("https://exadel.com/news/aem-tip-creating-a-helper-to-close-sling-resource-resolver-instances/","AEM Tip: Creating a Helper to Close Sling Resource Resolver Instances")</f>
        <v>AEM Tip: Creating a Helper to Close Sling Resource Resolver Instances</v>
      </c>
      <c r="C309" t="b">
        <v>0</v>
      </c>
    </row>
    <row r="310" spans="1:3" x14ac:dyDescent="0.25">
      <c r="A310" t="s">
        <v>135</v>
      </c>
      <c r="B310" s="2" t="str">
        <f>HYPERLINK("https://exadel.com/news/aem-tip-passing-string-arguments-from-htl-to-the-back-end/","AEM Tip: Passing String Arguments from HTL to the Back End")</f>
        <v>AEM Tip: Passing String Arguments from HTL to the Back End</v>
      </c>
      <c r="C310" t="b">
        <v>0</v>
      </c>
    </row>
    <row r="311" spans="1:3" x14ac:dyDescent="0.25">
      <c r="A311" t="s">
        <v>107</v>
      </c>
      <c r="B311" s="2" t="str">
        <f>HYPERLINK("https://exadel.com/news/service-accelerators-help-to-grow-tech-talent","Service Accelerators Help To Grow Tech Talent")</f>
        <v>Service Accelerators Help To Grow Tech Talent</v>
      </c>
      <c r="C311" t="b">
        <v>0</v>
      </c>
    </row>
    <row r="312" spans="1:3" x14ac:dyDescent="0.25">
      <c r="A312" t="s">
        <v>107</v>
      </c>
      <c r="B312" s="2" t="str">
        <f>HYPERLINK("https://exadel.com/news/how-to-prepare-for-a-scrum-master-interview","How to Prepare for a Scrum Master Interview")</f>
        <v>How to Prepare for a Scrum Master Interview</v>
      </c>
      <c r="C312" t="b">
        <v>0</v>
      </c>
    </row>
    <row r="313" spans="1:3" x14ac:dyDescent="0.25">
      <c r="A313" t="s">
        <v>107</v>
      </c>
      <c r="B313" s="2" t="str">
        <f>HYPERLINK("https://exadel.com/news/how-to-manage-cultural-differences-at-work-tips-from-exadel","How to Manage Cultural Differences at Work: Tips from Exadel")</f>
        <v>How to Manage Cultural Differences at Work: Tips from Exadel</v>
      </c>
      <c r="C313" t="b">
        <v>0</v>
      </c>
    </row>
    <row r="314" spans="1:3" x14ac:dyDescent="0.25">
      <c r="A314" t="s">
        <v>107</v>
      </c>
      <c r="B314" s="2" t="str">
        <f>HYPERLINK("https://exadel.com/news/2022-devops-predictions","2022 DevOps Predictions")</f>
        <v>2022 DevOps Predictions</v>
      </c>
      <c r="C314" t="b">
        <v>0</v>
      </c>
    </row>
    <row r="315" spans="1:3" x14ac:dyDescent="0.25">
      <c r="A315" t="s">
        <v>107</v>
      </c>
      <c r="B315" s="2" t="str">
        <f>HYPERLINK("https://exadel.com/news/fun-friday-virtual-activities-that-build-communication-in-a-remote-team","Fun Friday: Virtual Activities that Build Communication in a Remote Team")</f>
        <v>Fun Friday: Virtual Activities that Build Communication in a Remote Team</v>
      </c>
      <c r="C315" t="b">
        <v>0</v>
      </c>
    </row>
    <row r="316" spans="1:3" x14ac:dyDescent="0.25">
      <c r="A316" t="s">
        <v>107</v>
      </c>
      <c r="B316" s="2" t="str">
        <f>HYPERLINK("https://exadel.com/news/what-can-aiops-do-for-it-ops","What Can AIOps Do For IT Ops?")</f>
        <v>What Can AIOps Do For IT Ops?</v>
      </c>
      <c r="C316" t="b">
        <v>0</v>
      </c>
    </row>
    <row r="317" spans="1:3" x14ac:dyDescent="0.25">
      <c r="A317" t="s">
        <v>107</v>
      </c>
      <c r="B317" s="2" t="str">
        <f>HYPERLINK("https://exadel.com/news/facilitation-in-agile-how-it-works-and-why-you-need-it","Facilitation in Agile: What It Is, How It Works, and Why You Need It")</f>
        <v>Facilitation in Agile: What It Is, How It Works, and Why You Need It</v>
      </c>
      <c r="C317" t="b">
        <v>0</v>
      </c>
    </row>
    <row r="318" spans="1:3" x14ac:dyDescent="0.25">
      <c r="A318" t="s">
        <v>107</v>
      </c>
      <c r="B318" s="2" t="str">
        <f>HYPERLINK("https://exadel.com/news/what-is-the-purpose-of-a-sprint-retrospective-in-scrum-and-how-do-you-run-one-effectively","What is the Purpose of a Sprint Retrospective in Scrum and How Do You Run One Effectively?")</f>
        <v>What is the Purpose of a Sprint Retrospective in Scrum and How Do You Run One Effectively?</v>
      </c>
      <c r="C318" t="b">
        <v>0</v>
      </c>
    </row>
    <row r="319" spans="1:3" x14ac:dyDescent="0.25">
      <c r="A319" t="s">
        <v>107</v>
      </c>
      <c r="B319" s="2" t="str">
        <f>HYPERLINK("https://exadel.com/news/top-reasons-why-proofreading-is-important-for-it-companies/","Top Reasons Why Proofreading is Important for IT Companies")</f>
        <v>Top Reasons Why Proofreading is Important for IT Companies</v>
      </c>
      <c r="C319" t="b">
        <v>0</v>
      </c>
    </row>
    <row r="320" spans="1:3" x14ac:dyDescent="0.25">
      <c r="A320" t="s">
        <v>107</v>
      </c>
      <c r="B320" s="2" t="str">
        <f>HYPERLINK("https://exadel.com/news/development-automation-helps-organizations-support-their-digital-transformation/","Development Automation Helps Organizations Support Their Digital Transformation")</f>
        <v>Development Automation Helps Organizations Support Their Digital Transformation</v>
      </c>
      <c r="C320" t="b">
        <v>0</v>
      </c>
    </row>
    <row r="321" spans="1:3" x14ac:dyDescent="0.25">
      <c r="A321" t="s">
        <v>107</v>
      </c>
      <c r="B321" s="2" t="str">
        <f>HYPERLINK("https://exadel.com/news/what-metrics-should-it-companies-track-to-measure-content-marketing-effectiveness/","What Metrics Should IT Companies Track To Measure Content Marketing Effectiveness?")</f>
        <v>What Metrics Should IT Companies Track To Measure Content Marketing Effectiveness?</v>
      </c>
      <c r="C321" t="b">
        <v>0</v>
      </c>
    </row>
    <row r="322" spans="1:3" x14ac:dyDescent="0.25">
      <c r="A322" t="s">
        <v>107</v>
      </c>
      <c r="B322" s="2" t="str">
        <f>HYPERLINK("https://exadel.com/news/12-tips-for-a-productive-remote-sprint-review/","12 Tips for a Productive Remote Sprint Review")</f>
        <v>12 Tips for a Productive Remote Sprint Review</v>
      </c>
      <c r="C322" t="b">
        <v>0</v>
      </c>
    </row>
    <row r="323" spans="1:3" x14ac:dyDescent="0.25">
      <c r="A323" t="s">
        <v>107</v>
      </c>
      <c r="B323" s="2" t="str">
        <f>HYPERLINK("https://exadel.com/news/how-to-turn-your-blog-into-a-lead-generation-tool-tips-for-it-companies/","How to Turn Your Blog into a Lead Generation Tool: Tips for IT Companies")</f>
        <v>How to Turn Your Blog into a Lead Generation Tool: Tips for IT Companies</v>
      </c>
      <c r="C323" t="b">
        <v>0</v>
      </c>
    </row>
    <row r="324" spans="1:3" x14ac:dyDescent="0.25">
      <c r="A324" t="s">
        <v>107</v>
      </c>
      <c r="B324" s="2" t="str">
        <f>HYPERLINK("https://exadel.com/news/how-to-run-a-daily-scrum-meeting/","How To Run a Daily Scrum Meeting")</f>
        <v>How To Run a Daily Scrum Meeting</v>
      </c>
      <c r="C324" t="b">
        <v>0</v>
      </c>
    </row>
    <row r="325" spans="1:3" x14ac:dyDescent="0.25">
      <c r="A325" t="s">
        <v>107</v>
      </c>
      <c r="B325" s="2" t="str">
        <f>HYPERLINK("https://exadel.com/news/how-to-run-a-successful-sprint-planning-meeting/","How to Run a Successful Sprint Planning Meeting")</f>
        <v>How to Run a Successful Sprint Planning Meeting</v>
      </c>
      <c r="C325" t="b">
        <v>0</v>
      </c>
    </row>
    <row r="326" spans="1:3" x14ac:dyDescent="0.25">
      <c r="A326" t="s">
        <v>107</v>
      </c>
      <c r="B326" s="2" t="str">
        <f>HYPERLINK("https://exadel.com/news/techniques-and-practices-for-product-backlog-refinement/","Techniques and Practices for Product Backlog Refinement")</f>
        <v>Techniques and Practices for Product Backlog Refinement</v>
      </c>
      <c r="C326" t="b">
        <v>0</v>
      </c>
    </row>
    <row r="327" spans="1:3" x14ac:dyDescent="0.25">
      <c r="A327" t="s">
        <v>107</v>
      </c>
      <c r="B327" s="2" t="str">
        <f>HYPERLINK("https://exadel.com/news/three-reasons-to-include-agile-in-your-software-engineering-strategy/","Three Reasons to Include Agile in Your Software Engineering Strategy")</f>
        <v>Three Reasons to Include Agile in Your Software Engineering Strategy</v>
      </c>
      <c r="C327" t="b">
        <v>0</v>
      </c>
    </row>
    <row r="328" spans="1:3" x14ac:dyDescent="0.25">
      <c r="A328" t="s">
        <v>107</v>
      </c>
      <c r="B328" s="2" t="str">
        <f>HYPERLINK("https://exadel.com/news/how-to-get-started-with-continuous-monitoring/","How to Get Started with Continuous Monitoring")</f>
        <v>How to Get Started with Continuous Monitoring</v>
      </c>
      <c r="C328" t="b">
        <v>0</v>
      </c>
    </row>
    <row r="329" spans="1:3" x14ac:dyDescent="0.25">
      <c r="A329" t="s">
        <v>107</v>
      </c>
      <c r="B329" s="2" t="str">
        <f>HYPERLINK("https://exadel.com/news/what-is-the-best-facial-recogition-software-to-use-in-2021/","What is the Best Facial Recognition Software to Use in 2021?")</f>
        <v>What is the Best Facial Recognition Software to Use in 2021?</v>
      </c>
      <c r="C329" t="b">
        <v>0</v>
      </c>
    </row>
    <row r="330" spans="1:3" x14ac:dyDescent="0.25">
      <c r="A330" t="s">
        <v>107</v>
      </c>
      <c r="B330" s="2" t="str">
        <f>HYPERLINK("https://exadel.com/news/what-iot-trends-will-make-an-impact-in-2021/","What IoT Trends Will Make an Impact in 2021?")</f>
        <v>What IoT Trends Will Make an Impact in 2021?</v>
      </c>
      <c r="C330" t="b">
        <v>0</v>
      </c>
    </row>
    <row r="331" spans="1:3" x14ac:dyDescent="0.25">
      <c r="A331" t="s">
        <v>107</v>
      </c>
      <c r="B331" s="2" t="str">
        <f>HYPERLINK("https://exadel.com/news/4-ways-a-hybrid-outsourcing-model-drives-innovation/","4 Ways a Hybrid Outsourcing Model Drives Innovation")</f>
        <v>4 Ways a Hybrid Outsourcing Model Drives Innovation</v>
      </c>
      <c r="C331" t="b">
        <v>0</v>
      </c>
    </row>
    <row r="332" spans="1:3" x14ac:dyDescent="0.25">
      <c r="A332" t="s">
        <v>107</v>
      </c>
      <c r="B332" s="2" t="str">
        <f>HYPERLINK("https://exadel.com/news/secrets-of-successful-remote-or-dispersed-it-teams/","Secrets of Successful Remote or Dispersed IT Teams")</f>
        <v>Secrets of Successful Remote or Dispersed IT Teams</v>
      </c>
      <c r="C332" t="b">
        <v>0</v>
      </c>
    </row>
    <row r="333" spans="1:3" x14ac:dyDescent="0.25">
      <c r="A333" t="s">
        <v>107</v>
      </c>
      <c r="B333" s="2" t="str">
        <f>HYPERLINK("https://exadel.com/news/emerging-technology-convergence-is-it-fact-or-fiction/","Emerging Technology Convergence: Is It Fact or Fiction?")</f>
        <v>Emerging Technology Convergence: Is It Fact or Fiction?</v>
      </c>
      <c r="C333" t="b">
        <v>0</v>
      </c>
    </row>
    <row r="334" spans="1:3" x14ac:dyDescent="0.25">
      <c r="A334" t="s">
        <v>107</v>
      </c>
      <c r="B334" s="2" t="str">
        <f>HYPERLINK("https://exadel.com/news/5-reasons-to-consider-adopting-agile-software-delivery-if-you-havent-already/","5 Reasons to Consider Adopting Agile Software Delivery (If You Haven’t Already)")</f>
        <v>5 Reasons to Consider Adopting Agile Software Delivery (If You Haven’t Already)</v>
      </c>
      <c r="C334" t="b">
        <v>0</v>
      </c>
    </row>
    <row r="335" spans="1:3" x14ac:dyDescent="0.25">
      <c r="A335" t="s">
        <v>107</v>
      </c>
      <c r="B335" s="2" t="str">
        <f>HYPERLINK("https://exadel.com/news/educating-software-engineers-future/","Educating the Software Engineers of the Future")</f>
        <v>Educating the Software Engineers of the Future</v>
      </c>
      <c r="C335" t="b">
        <v>0</v>
      </c>
    </row>
    <row r="336" spans="1:3" x14ac:dyDescent="0.25">
      <c r="A336" t="s">
        <v>107</v>
      </c>
      <c r="B336" s="2" t="str">
        <f>HYPERLINK("https://exadel.com/news/open-source-code-sharing-value/","The Value of Open Source Code Sharing")</f>
        <v>The Value of Open Source Code Sharing</v>
      </c>
      <c r="C336" t="b">
        <v>0</v>
      </c>
    </row>
    <row r="337" spans="1:3" x14ac:dyDescent="0.25">
      <c r="A337" t="s">
        <v>107</v>
      </c>
      <c r="B337" s="2" t="str">
        <f>HYPERLINK("https://exadel.com/news/bad-apple-switching-mac-windows/","Bad Apple: Why Some Developers Are Switching Platforms")</f>
        <v>Bad Apple: Why Some Developers Are Switching Platforms</v>
      </c>
      <c r="C337" t="b">
        <v>0</v>
      </c>
    </row>
    <row r="338" spans="1:3" x14ac:dyDescent="0.25">
      <c r="A338" t="s">
        <v>107</v>
      </c>
      <c r="B338" s="2" t="str">
        <f>HYPERLINK("https://exadel.com/news/importance-computer-science-classes/","Why Your Children Will Grow Up Learning to Code")</f>
        <v>Why Your Children Will Grow Up Learning to Code</v>
      </c>
      <c r="C338" t="b">
        <v>0</v>
      </c>
    </row>
    <row r="339" spans="1:3" x14ac:dyDescent="0.25">
      <c r="A339" t="s">
        <v>107</v>
      </c>
      <c r="B339" s="2" t="str">
        <f>HYPERLINK("https://exadel.com/news/technology-advances-on-disease/","Technology versus Disease: How Tech Is Winning")</f>
        <v>Technology versus Disease: How Tech Is Winning</v>
      </c>
      <c r="C339" t="b">
        <v>0</v>
      </c>
    </row>
    <row r="340" spans="1:3" x14ac:dyDescent="0.25">
      <c r="A340" t="s">
        <v>107</v>
      </c>
      <c r="B340" s="2" t="str">
        <f>HYPERLINK("https://exadel.com/news/how-to-be-an-internet-of-things-iot-developer-in-the-modern-age/","How to Be an Internet of Things (IoT) Developer in the Modern Age")</f>
        <v>How to Be an Internet of Things (IoT) Developer in the Modern Age</v>
      </c>
      <c r="C340" t="b">
        <v>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8"/>
  <sheetViews>
    <sheetView workbookViewId="0"/>
  </sheetViews>
  <sheetFormatPr defaultRowHeight="15" x14ac:dyDescent="0.25"/>
  <cols>
    <col min="1" max="1" width="23" customWidth="1"/>
    <col min="2" max="2" width="18" customWidth="1"/>
  </cols>
  <sheetData>
    <row r="1" spans="1:2" s="1" customFormat="1" x14ac:dyDescent="0.25">
      <c r="A1" s="1" t="s">
        <v>7</v>
      </c>
      <c r="B1" s="1" t="s">
        <v>1135</v>
      </c>
    </row>
    <row r="2" spans="1:2" x14ac:dyDescent="0.25">
      <c r="A2" t="s">
        <v>19</v>
      </c>
      <c r="B2">
        <v>133</v>
      </c>
    </row>
    <row r="3" spans="1:2" x14ac:dyDescent="0.25">
      <c r="A3" t="s">
        <v>13</v>
      </c>
      <c r="B3">
        <v>59</v>
      </c>
    </row>
    <row r="4" spans="1:2" x14ac:dyDescent="0.25">
      <c r="A4" t="s">
        <v>42</v>
      </c>
      <c r="B4">
        <v>55</v>
      </c>
    </row>
    <row r="5" spans="1:2" x14ac:dyDescent="0.25">
      <c r="A5" t="s">
        <v>135</v>
      </c>
      <c r="B5">
        <v>38</v>
      </c>
    </row>
    <row r="6" spans="1:2" x14ac:dyDescent="0.25">
      <c r="A6" t="s">
        <v>107</v>
      </c>
      <c r="B6">
        <v>30</v>
      </c>
    </row>
    <row r="7" spans="1:2" x14ac:dyDescent="0.25">
      <c r="A7" t="s">
        <v>688</v>
      </c>
      <c r="B7">
        <v>14</v>
      </c>
    </row>
    <row r="8" spans="1:2" x14ac:dyDescent="0.25">
      <c r="A8" t="s">
        <v>805</v>
      </c>
      <c r="B8">
        <v>10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862"/>
  <sheetViews>
    <sheetView workbookViewId="0"/>
  </sheetViews>
  <sheetFormatPr defaultRowHeight="15" x14ac:dyDescent="0.25"/>
  <sheetData>
    <row r="1" spans="1:2" s="1" customFormat="1" x14ac:dyDescent="0.25">
      <c r="A1" s="1" t="s">
        <v>8</v>
      </c>
      <c r="B1" s="1" t="s">
        <v>0</v>
      </c>
    </row>
    <row r="2" spans="1:2" x14ac:dyDescent="0.25">
      <c r="A2" t="s">
        <v>746</v>
      </c>
      <c r="B2" s="2" t="str">
        <f>HYPERLINK("https://exadel.com/news/a-year-of-achievement-for-appery-io-in-2019/","A Year of Achievement for Appery.io in 2019")</f>
        <v>A Year of Achievement for Appery.io in 2019</v>
      </c>
    </row>
    <row r="3" spans="1:2" x14ac:dyDescent="0.25">
      <c r="A3" t="s">
        <v>746</v>
      </c>
      <c r="B3" s="2" t="str">
        <f>HYPERLINK("https://exadel.com/news/thats-a-wrap-2019-exadel-reflections-and-achievements/","That’s A Wrap! 2019 Exadel Reflections and Achievements")</f>
        <v>That’s A Wrap! 2019 Exadel Reflections and Achievements</v>
      </c>
    </row>
    <row r="4" spans="1:2" x14ac:dyDescent="0.25">
      <c r="A4" t="s">
        <v>746</v>
      </c>
      <c r="B4" s="2" t="str">
        <f>HYPERLINK("https://exadel.com/news/reflections-on-2018-whats-to-come-in-2019/","Reflections on 2018, What’s to Come in 2019")</f>
        <v>Reflections on 2018, What’s to Come in 2019</v>
      </c>
    </row>
    <row r="5" spans="1:2" x14ac:dyDescent="0.25">
      <c r="A5" t="s">
        <v>1136</v>
      </c>
      <c r="B5" s="2" t="str">
        <f>HYPERLINK("https://exadel.com/news/aem-experience-fragments-url-externalization-with-adobe-target/","AEM Experience Fragments: URL Externalization with Adobe Target")</f>
        <v>AEM Experience Fragments: URL Externalization with Adobe Target</v>
      </c>
    </row>
    <row r="6" spans="1:2" x14ac:dyDescent="0.25">
      <c r="A6" t="s">
        <v>1136</v>
      </c>
      <c r="B6" s="2" t="str">
        <f>HYPERLINK("https://exadel.com/news/aem-experience-fragments-consuming-outside-aem/","AEM Experience Fragments: Consuming Outside AEM")</f>
        <v>AEM Experience Fragments: Consuming Outside AEM</v>
      </c>
    </row>
    <row r="7" spans="1:2" x14ac:dyDescent="0.25">
      <c r="A7" t="s">
        <v>1136</v>
      </c>
      <c r="B7" s="2" t="str">
        <f>HYPERLINK("https://exadel.com/news/aem-experience-fragments-rollout-configuration/","AEM Experience Fragments: Rollout configuration")</f>
        <v>AEM Experience Fragments: Rollout configuration</v>
      </c>
    </row>
    <row r="8" spans="1:2" x14ac:dyDescent="0.25">
      <c r="A8" t="s">
        <v>1136</v>
      </c>
      <c r="B8" s="2" t="str">
        <f>HYPERLINK("https://exadel.com/news/aem-experience-fragments-templates/","AEM Experience Fragments: Templates")</f>
        <v>AEM Experience Fragments: Templates</v>
      </c>
    </row>
    <row r="9" spans="1:2" x14ac:dyDescent="0.25">
      <c r="A9" t="s">
        <v>1136</v>
      </c>
      <c r="B9" s="2" t="str">
        <f>HYPERLINK("https://exadel.com/news/aem-experience-fragments-architecture/","AEM Experience Fragments: Architecture")</f>
        <v>AEM Experience Fragments: Architecture</v>
      </c>
    </row>
    <row r="10" spans="1:2" x14ac:dyDescent="0.25">
      <c r="A10" t="s">
        <v>1136</v>
      </c>
      <c r="B10" s="2" t="str">
        <f>HYPERLINK("https://exadel.com/news/aem-experience-fragments-an-introduction/","AEM Experience Fragments: An Introduction")</f>
        <v>AEM Experience Fragments: An Introduction</v>
      </c>
    </row>
    <row r="11" spans="1:2" x14ac:dyDescent="0.25">
      <c r="A11" t="s">
        <v>597</v>
      </c>
      <c r="B11" s="2" t="str">
        <f>HYPERLINK("https://exadel.com/news/how-to-manage-cultural-differences-at-work-tips-from-exadel","How to Manage Cultural Differences at Work: Tips from Exadel")</f>
        <v>How to Manage Cultural Differences at Work: Tips from Exadel</v>
      </c>
    </row>
    <row r="12" spans="1:2" x14ac:dyDescent="0.25">
      <c r="A12" t="s">
        <v>597</v>
      </c>
      <c r="B12" s="2" t="str">
        <f>HYPERLINK("https://exadel.com/news/exadel-is-looking-for-sales-and-marketing-professionals/","Exadel is Looking for Sales and Marketing Professionals")</f>
        <v>Exadel is Looking for Sales and Marketing Professionals</v>
      </c>
    </row>
    <row r="13" spans="1:2" x14ac:dyDescent="0.25">
      <c r="A13" t="s">
        <v>597</v>
      </c>
      <c r="B13" s="2" t="str">
        <f>HYPERLINK("https://exadel.com/news/we-are-hiring-managers-exadel/","We’re Hiring Project Managers")</f>
        <v>We’re Hiring Project Managers</v>
      </c>
    </row>
    <row r="14" spans="1:2" x14ac:dyDescent="0.25">
      <c r="A14" t="s">
        <v>597</v>
      </c>
      <c r="B14" s="2" t="str">
        <f>HYPERLINK("https://exadel.com/news/were-hiring-join-exadels-growing-software-engineering-team/","We’re Hiring! Join Exadel’s Growing Software Engineering Team")</f>
        <v>We’re Hiring! Join Exadel’s Growing Software Engineering Team</v>
      </c>
    </row>
    <row r="15" spans="1:2" x14ac:dyDescent="0.25">
      <c r="A15" t="s">
        <v>597</v>
      </c>
      <c r="B15" s="2" t="str">
        <f>HYPERLINK("https://exadel.com/news/4-ways-a-hybrid-outsourcing-model-drives-innovation/","4 Ways a Hybrid Outsourcing Model Drives Innovation")</f>
        <v>4 Ways a Hybrid Outsourcing Model Drives Innovation</v>
      </c>
    </row>
    <row r="16" spans="1:2" x14ac:dyDescent="0.25">
      <c r="A16" t="s">
        <v>597</v>
      </c>
      <c r="B16" s="2" t="str">
        <f>HYPERLINK("https://exadel.com/news/exadel-developer-qa-with-lada-zhdanova-remote-and-dispersed-work-tips-and-challenges/","Exadel Developer Q&amp;A with Lada Zhdanova  &lt;br&gt; Remote and Dispersed Work Tips and Challenges")</f>
        <v>Exadel Developer Q&amp;A with Lada Zhdanova  &lt;br&gt; Remote and Dispersed Work Tips and Challenges</v>
      </c>
    </row>
    <row r="17" spans="1:2" x14ac:dyDescent="0.25">
      <c r="A17" t="s">
        <v>597</v>
      </c>
      <c r="B17" s="2" t="str">
        <f>HYPERLINK("https://exadel.com/news/exadel-developer-qa-with-ivan-tserashkou-remote-and-dispersed-work-tips-and-challenges/","Exadel Developer Q&amp;A with Ivan Tserashkou&lt;br/&gt; Remote and Dispersed Work Tips and Challenges")</f>
        <v>Exadel Developer Q&amp;A with Ivan Tserashkou&lt;br/&gt; Remote and Dispersed Work Tips and Challenges</v>
      </c>
    </row>
    <row r="18" spans="1:2" x14ac:dyDescent="0.25">
      <c r="A18" t="s">
        <v>597</v>
      </c>
      <c r="B18" s="2" t="str">
        <f>HYPERLINK("https://exadel.com/news/positive-developments-for-exadel-in-the-second-quarter-of-2020/","Positive Developments for Exadel in the Second Quarter of 2020")</f>
        <v>Positive Developments for Exadel in the Second Quarter of 2020</v>
      </c>
    </row>
    <row r="19" spans="1:2" x14ac:dyDescent="0.25">
      <c r="A19" t="s">
        <v>597</v>
      </c>
      <c r="B19" s="2" t="str">
        <f>HYPERLINK("https://exadel.com/news/exadel-developer-qa-with-ivan-zlotsin-remote-and-dispersed-work-tips-and-challenges/","Exadel Developer Q&amp;A with Ivan Zlotsin. &lt;br/&gt;Remote and Dispersed Work Tips and Challenges")</f>
        <v>Exadel Developer Q&amp;A with Ivan Zlotsin. &lt;br/&gt;Remote and Dispersed Work Tips and Challenges</v>
      </c>
    </row>
    <row r="20" spans="1:2" x14ac:dyDescent="0.25">
      <c r="A20" t="s">
        <v>597</v>
      </c>
      <c r="B20" s="2" t="str">
        <f>HYPERLINK("https://exadel.com/news/how-positive-behavioral-metrics-can-boost-your-software-team/","How Positive Behavioral Metrics Can Boost Your Software Team")</f>
        <v>How Positive Behavioral Metrics Can Boost Your Software Team</v>
      </c>
    </row>
    <row r="21" spans="1:2" x14ac:dyDescent="0.25">
      <c r="A21" t="s">
        <v>597</v>
      </c>
      <c r="B21" s="2" t="str">
        <f>HYPERLINK("https://exadel.com/news/secrets-of-successful-remote-or-dispersed-it-teams/","Secrets of Successful Remote or Dispersed IT Teams")</f>
        <v>Secrets of Successful Remote or Dispersed IT Teams</v>
      </c>
    </row>
    <row r="22" spans="1:2" x14ac:dyDescent="0.25">
      <c r="A22" t="s">
        <v>597</v>
      </c>
      <c r="B22" s="2" t="str">
        <f>HYPERLINK("https://exadel.com/news/building-resilient-distributed-software-development-teams/","Building Resilient Distributed Software Development Teams")</f>
        <v>Building Resilient Distributed Software Development Teams</v>
      </c>
    </row>
    <row r="23" spans="1:2" x14ac:dyDescent="0.25">
      <c r="A23" t="s">
        <v>597</v>
      </c>
      <c r="B23" s="2" t="str">
        <f>HYPERLINK("https://exadel.com/news/beyond-building-software-agile-as-an-organization-wide-initiative/","Beyond Building Software: Agile as an Organization-Wide Initiative")</f>
        <v>Beyond Building Software: Agile as an Organization-Wide Initiative</v>
      </c>
    </row>
    <row r="24" spans="1:2" x14ac:dyDescent="0.25">
      <c r="A24" t="s">
        <v>597</v>
      </c>
      <c r="B24" s="2" t="str">
        <f>HYPERLINK("https://exadel.com/news/how-to-take-advantage-of-globally-dispersed-it-teams/","How to Take Advantage of Globally Dispersed IT Teams")</f>
        <v>How to Take Advantage of Globally Dispersed IT Teams</v>
      </c>
    </row>
    <row r="25" spans="1:2" x14ac:dyDescent="0.25">
      <c r="A25" t="s">
        <v>597</v>
      </c>
      <c r="B25" s="2" t="str">
        <f>HYPERLINK("https://exadel.com/news/jonathan-fries-emotions-are-at-the-core-of-firing-people-even-at-netflix/","Emotions Are at the Core of Firing People, Even at Netflix")</f>
        <v>Emotions Are at the Core of Firing People, Even at Netflix</v>
      </c>
    </row>
    <row r="26" spans="1:2" x14ac:dyDescent="0.25">
      <c r="A26" t="s">
        <v>597</v>
      </c>
      <c r="B26" s="2" t="str">
        <f>HYPERLINK("https://exadel.com/news/soft-robotics-in-the-contemporary-workplace/","Soft Robotics in the Contemporary Workplace")</f>
        <v>Soft Robotics in the Contemporary Workplace</v>
      </c>
    </row>
    <row r="27" spans="1:2" x14ac:dyDescent="0.25">
      <c r="A27" t="s">
        <v>597</v>
      </c>
      <c r="B27" s="2" t="str">
        <f>HYPERLINK("https://exadel.com/news/diversity-workplace-improve-business/","How Diversity in the Workplace Can Improve How Tech Companies Do Business")</f>
        <v>How Diversity in the Workplace Can Improve How Tech Companies Do Business</v>
      </c>
    </row>
    <row r="28" spans="1:2" x14ac:dyDescent="0.25">
      <c r="A28" t="s">
        <v>597</v>
      </c>
      <c r="B28" s="2" t="str">
        <f>HYPERLINK("https://exadel.com/news/power-mentorship-tech/","The Power of Mentorship in Tech")</f>
        <v>The Power of Mentorship in Tech</v>
      </c>
    </row>
    <row r="29" spans="1:2" x14ac:dyDescent="0.25">
      <c r="A29" t="s">
        <v>995</v>
      </c>
      <c r="B29" s="2" t="str">
        <f>HYPERLINK("https://exadel.com/news/women-in-stem-at-exadel-daria-rieznik-lead-qa-engineer/","Women in STEM at Exadel: Daria Rieznik, Lead QA Engineer")</f>
        <v>Women in STEM at Exadel: Daria Rieznik, Lead QA Engineer</v>
      </c>
    </row>
    <row r="30" spans="1:2" x14ac:dyDescent="0.25">
      <c r="A30" t="s">
        <v>995</v>
      </c>
      <c r="B30" s="2" t="str">
        <f>HYPERLINK("https://exadel.com/news/women-in-stem-at-exadel-polina-antipova-delivery-manager-and-scrum-master/","Women in STEM at Exadel: Polina Antipova, Delivery Manager and Scrum Master")</f>
        <v>Women in STEM at Exadel: Polina Antipova, Delivery Manager and Scrum Master</v>
      </c>
    </row>
    <row r="31" spans="1:2" x14ac:dyDescent="0.25">
      <c r="A31" t="s">
        <v>995</v>
      </c>
      <c r="B31" s="2" t="str">
        <f>HYPERLINK("https://exadel.com/news/women-in-stem-at-exadel-mary-frances-senior-ux-ui-designer/","Women in STEM at Exadel: Mary Frances Czarsty, Senior UX/UI Designer")</f>
        <v>Women in STEM at Exadel: Mary Frances Czarsty, Senior UX/UI Designer</v>
      </c>
    </row>
    <row r="32" spans="1:2" x14ac:dyDescent="0.25">
      <c r="A32" t="s">
        <v>995</v>
      </c>
      <c r="B32" s="2" t="str">
        <f>HYPERLINK("https://exadel.com/news/women-in-stem-at-exadel-lindsay-mcguire-director-of-user-experience/","Women in STEM at Exadel: Lindsay McGuire, Director of User Experience")</f>
        <v>Women in STEM at Exadel: Lindsay McGuire, Director of User Experience</v>
      </c>
    </row>
    <row r="33" spans="1:2" x14ac:dyDescent="0.25">
      <c r="A33" t="s">
        <v>995</v>
      </c>
      <c r="B33" s="2" t="str">
        <f>HYPERLINK("https://exadel.com/news/what-it-means-to-be-a-woman-in-technology/","What It Means to Be a Woman in Technology")</f>
        <v>What It Means to Be a Woman in Technology</v>
      </c>
    </row>
    <row r="34" spans="1:2" x14ac:dyDescent="0.25">
      <c r="A34" t="s">
        <v>995</v>
      </c>
      <c r="B34" s="2" t="str">
        <f>HYPERLINK("https://exadel.com/news/female-leadership-disrupting-tech/","Female Leadership &amp; the Transformation of Traditional Tech Culture")</f>
        <v>Female Leadership &amp; the Transformation of Traditional Tech Culture</v>
      </c>
    </row>
    <row r="35" spans="1:2" x14ac:dyDescent="0.25">
      <c r="A35" t="s">
        <v>1137</v>
      </c>
      <c r="B35" s="2" t="str">
        <f>HYPERLINK("https://exadel.com/news/from-data-science-to-value-free-data-science-webinar","From Data Science to Value: Free Data Science Webinar")</f>
        <v>From Data Science to Value: Free Data Science Webinar</v>
      </c>
    </row>
    <row r="36" spans="1:2" x14ac:dyDescent="0.25">
      <c r="A36" t="s">
        <v>1137</v>
      </c>
      <c r="B36" s="2" t="str">
        <f>HYPERLINK("https://exadel.com/news/how-much-facial-recognition-software-cost-free-webinar","How Much Facial Recognition Software Costs: Free Webinar")</f>
        <v>How Much Facial Recognition Software Costs: Free Webinar</v>
      </c>
    </row>
    <row r="37" spans="1:2" x14ac:dyDescent="0.25">
      <c r="A37" t="s">
        <v>1137</v>
      </c>
      <c r="B37" s="2" t="str">
        <f>HYPERLINK("https://exadel.com/news/webcast-ecommerce-trends/","Webcast: E-commerce Trends")</f>
        <v>Webcast: E-commerce Trends</v>
      </c>
    </row>
    <row r="38" spans="1:2" x14ac:dyDescent="0.25">
      <c r="A38" t="s">
        <v>1137</v>
      </c>
      <c r="B38" s="2" t="str">
        <f>HYPERLINK("https://exadel.com/news/webcast-ai-in-the-clouds/","Webcast: AI in the Clouds")</f>
        <v>Webcast: AI in the Clouds</v>
      </c>
    </row>
    <row r="39" spans="1:2" x14ac:dyDescent="0.25">
      <c r="A39" t="s">
        <v>1137</v>
      </c>
      <c r="B39" s="2" t="str">
        <f>HYPERLINK("https://exadel.com/news/webcast-enterprise-software-trends/","Webcast: Enterprise Software Development Trends")</f>
        <v>Webcast: Enterprise Software Development Trends</v>
      </c>
    </row>
    <row r="40" spans="1:2" x14ac:dyDescent="0.25">
      <c r="A40" t="s">
        <v>1137</v>
      </c>
      <c r="B40" s="2" t="str">
        <f>HYPERLINK("https://exadel.com/news/webcast-blockchain-trends/","Webcast: Blockchain Trends")</f>
        <v>Webcast: Blockchain Trends</v>
      </c>
    </row>
    <row r="41" spans="1:2" x14ac:dyDescent="0.25">
      <c r="A41" t="s">
        <v>1137</v>
      </c>
      <c r="B41" s="2" t="str">
        <f>HYPERLINK("https://exadel.com/news/exadels-digital-insights-webcast-series-starts-with-a-bang/","Exadel's Digital Insights Webcast Series Rolls Out")</f>
        <v>Exadel's Digital Insights Webcast Series Rolls Out</v>
      </c>
    </row>
    <row r="42" spans="1:2" x14ac:dyDescent="0.25">
      <c r="A42" t="s">
        <v>1137</v>
      </c>
      <c r="B42" s="2" t="str">
        <f>HYPERLINK("https://exadel.com/news/learn-about-enterprise-grade-ai/","Learn about Enterprise-Grade AI on April 25th")</f>
        <v>Learn about Enterprise-Grade AI on April 25th</v>
      </c>
    </row>
    <row r="43" spans="1:2" x14ac:dyDescent="0.25">
      <c r="A43" t="s">
        <v>1138</v>
      </c>
      <c r="B43" s="2" t="str">
        <f>HYPERLINK("https://exadel.com/news/when-is-a-ui-component-library-the-right-fit-for-your-project","When is a UI Component Library the Right Fit for Your Project?")</f>
        <v>When is a UI Component Library the Right Fit for Your Project?</v>
      </c>
    </row>
    <row r="44" spans="1:2" x14ac:dyDescent="0.25">
      <c r="A44" t="s">
        <v>1138</v>
      </c>
      <c r="B44" s="2" t="str">
        <f>HYPERLINK("https://exadel.com/news/how-to-switch-between-aem-environments-and-modes/","How to Switch Between &lt;br&gt; AEM Environments and Modes")</f>
        <v>How to Switch Between &lt;br&gt; AEM Environments and Modes</v>
      </c>
    </row>
    <row r="45" spans="1:2" x14ac:dyDescent="0.25">
      <c r="A45" t="s">
        <v>1138</v>
      </c>
      <c r="B45" s="2" t="str">
        <f>HYPERLINK("https://exadel.com/news/a-new-easier-way-to-switch-between-both-environments-and-modes/","A New, Easier Way to Switch Between both Environments and Modes")</f>
        <v>A New, Easier Way to Switch Between both Environments and Modes</v>
      </c>
    </row>
    <row r="46" spans="1:2" x14ac:dyDescent="0.25">
      <c r="A46" t="s">
        <v>1139</v>
      </c>
      <c r="B46" s="2" t="str">
        <f>HYPERLINK("https://exadel.com/news/gps-enabled-smartwatches/","From Sci-Fi to Reality: How GPS-Enabled Smartwatches Entered the Mainstream")</f>
        <v>From Sci-Fi to Reality: How GPS-Enabled Smartwatches Entered the Mainstream</v>
      </c>
    </row>
    <row r="47" spans="1:2" x14ac:dyDescent="0.25">
      <c r="A47" t="s">
        <v>1139</v>
      </c>
      <c r="B47" s="2" t="str">
        <f>HYPERLINK("https://exadel.com/news/technology-advances-on-disease/","Technology versus Disease: How Tech Is Winning")</f>
        <v>Technology versus Disease: How Tech Is Winning</v>
      </c>
    </row>
    <row r="48" spans="1:2" x14ac:dyDescent="0.25">
      <c r="A48" t="s">
        <v>1140</v>
      </c>
      <c r="B48" s="2" t="str">
        <f>HYPERLINK("https://exadel.com/news/classic-to-touch-ui-migration-for-aem-page-properties/","Classic to Touch UI Migration for AEM: Page Properties")</f>
        <v>Classic to Touch UI Migration for AEM: Page Properties</v>
      </c>
    </row>
    <row r="49" spans="1:2" x14ac:dyDescent="0.25">
      <c r="A49" t="s">
        <v>1140</v>
      </c>
      <c r="B49" s="2" t="str">
        <f>HYPERLINK("https://exadel.com/news/classic-to-touch-ui-migration-for-aem-multifields/","Classic to Touch UI Migration for AEM: Multifields")</f>
        <v>Classic to Touch UI Migration for AEM: Multifields</v>
      </c>
    </row>
    <row r="50" spans="1:2" x14ac:dyDescent="0.25">
      <c r="A50" t="s">
        <v>1140</v>
      </c>
      <c r="B50" s="2" t="str">
        <f>HYPERLINK("https://exadel.com/news/classic-to-touch-ui-migration-for-aem-more-tips-from-experience/","Classic to Touch UI Migration for AEM: More Tips from Experience")</f>
        <v>Classic to Touch UI Migration for AEM: More Tips from Experience</v>
      </c>
    </row>
    <row r="51" spans="1:2" x14ac:dyDescent="0.25">
      <c r="A51" t="s">
        <v>1140</v>
      </c>
      <c r="B51" s="2" t="str">
        <f>HYPERLINK("https://exadel.com/news/classic-to-touch-ui-migration-for-adobe-experience-manager/","Classic to Touch UI Migration for Adobe Experience Manager")</f>
        <v>Classic to Touch UI Migration for Adobe Experience Manager</v>
      </c>
    </row>
    <row r="52" spans="1:2" x14ac:dyDescent="0.25">
      <c r="A52" t="s">
        <v>1140</v>
      </c>
      <c r="B52" s="2" t="str">
        <f>HYPERLINK("https://exadel.com/news/aem-tip-wrong-implicit-manager-service-configuration-binding/","AEM Tip: Wrong Implicit Manager Service Configuration Binding")</f>
        <v>AEM Tip: Wrong Implicit Manager Service Configuration Binding</v>
      </c>
    </row>
    <row r="53" spans="1:2" x14ac:dyDescent="0.25">
      <c r="A53" t="s">
        <v>1141</v>
      </c>
      <c r="B53" s="2" t="str">
        <f>HYPERLINK("https://exadel.com/news/aem-tip-junit-aemcontext-integration-with-an-aem-repository/","AEM Tip: JUnit AemContext Integration with an AEM Repository")</f>
        <v>AEM Tip: JUnit AemContext Integration with an AEM Repository</v>
      </c>
    </row>
    <row r="54" spans="1:2" x14ac:dyDescent="0.25">
      <c r="A54" t="s">
        <v>1141</v>
      </c>
      <c r="B54" s="2" t="str">
        <f>HYPERLINK("https://exadel.com/news/aem-tip-junit-tests-for-wcmusepojo-objects/","AEM Tip: JUnit Tests for WCMUsePojo Objects")</f>
        <v>AEM Tip: JUnit Tests for WCMUsePojo Objects</v>
      </c>
    </row>
    <row r="55" spans="1:2" x14ac:dyDescent="0.25">
      <c r="A55" t="s">
        <v>1142</v>
      </c>
      <c r="B55" s="2" t="str">
        <f>HYPERLINK("https://exadel.com/news/when-is-a-ui-component-library-the-right-fit-for-your-project","When is a UI Component Library the Right Fit for Your Project?")</f>
        <v>When is a UI Component Library the Right Fit for Your Project?</v>
      </c>
    </row>
    <row r="56" spans="1:2" x14ac:dyDescent="0.25">
      <c r="A56" t="s">
        <v>1143</v>
      </c>
      <c r="B56" s="2" t="str">
        <f>HYPERLINK("https://exadel.com/news/exadel-toolbox-lists-a-brand-new-way-to-create-a-generic-list-in-aem/","Exadel Toolbox Lists: A Brand-New Way to Create a Generic List in AEM")</f>
        <v>Exadel Toolbox Lists: A Brand-New Way to Create a Generic List in AEM</v>
      </c>
    </row>
    <row r="57" spans="1:2" x14ac:dyDescent="0.25">
      <c r="A57" t="s">
        <v>1143</v>
      </c>
      <c r="B57" s="2" t="str">
        <f>HYPERLINK("https://exadel.com/news/exadel-authoring-kit-for-adobe-experience-manager-version-2-makes-aem-authoring-easier/","Exadel Authoring Kit for Adobe Experience Manager Version 2 Makes AEM Authoring Easier")</f>
        <v>Exadel Authoring Kit for Adobe Experience Manager Version 2 Makes AEM Authoring Easier</v>
      </c>
    </row>
    <row r="58" spans="1:2" x14ac:dyDescent="0.25">
      <c r="A58" t="s">
        <v>1143</v>
      </c>
      <c r="B58" s="2" t="str">
        <f>HYPERLINK("https://exadel.com/news/setting-up-a-multifield-in-aem-touch-ui-dialogs-tutorial/","Setting Up a Multifield in AEM Touch UI Dialogs: Tutorial")</f>
        <v>Setting Up a Multifield in AEM Touch UI Dialogs: Tutorial</v>
      </c>
    </row>
    <row r="59" spans="1:2" x14ac:dyDescent="0.25">
      <c r="A59" t="s">
        <v>1143</v>
      </c>
      <c r="B59" s="2" t="str">
        <f>HYPERLINK("https://exadel.com/news/refactoring-complex-aem-components-and-pursuing-better-code-practices-with-exadel-authoring-kit-for-aem-part-2/","Refactoring Complex AEM Components and Pursuing Better Code Practices with Exadel Authoring Kit for AEM, Part II")</f>
        <v>Refactoring Complex AEM Components and Pursuing Better Code Practices with Exadel Authoring Kit for AEM, Part II</v>
      </c>
    </row>
    <row r="60" spans="1:2" x14ac:dyDescent="0.25">
      <c r="A60" t="s">
        <v>1143</v>
      </c>
      <c r="B60" s="2" t="str">
        <f>HYPERLINK("https://exadel.com/news/refactoring-complex-aem-components-and-pursuing-better-code-practices-with-exadel-authoring-kit-for-aem-part-1/","Refactoring Complex AEM Components and Pursuing Better Code Practices with Exadel Authoring Kit for AEM, Part I")</f>
        <v>Refactoring Complex AEM Components and Pursuing Better Code Practices with Exadel Authoring Kit for AEM, Part I</v>
      </c>
    </row>
    <row r="61" spans="1:2" x14ac:dyDescent="0.25">
      <c r="A61" t="s">
        <v>1143</v>
      </c>
      <c r="B61" s="2" t="str">
        <f>HYPERLINK("https://exadel.com/news/aem-tip-how-to-solve-issues-with-default-values-in-new-fields-with-existing-dialogs/","AEM Tip: How to Solve Issues with Default Values in New Fields with Existing Dialogs")</f>
        <v>AEM Tip: How to Solve Issues with Default Values in New Fields with Existing Dialogs</v>
      </c>
    </row>
    <row r="62" spans="1:2" x14ac:dyDescent="0.25">
      <c r="A62" t="s">
        <v>1143</v>
      </c>
      <c r="B62" s="2" t="str">
        <f>HYPERLINK("https://exadel.com/news/dependson-the-cutting-edge-tech-giving-wings-to-exadel-authoring-kit-for-aem/","DependsOn: The Cutting-Edge Tech Giving Wings to Exadel Authoring Kit for AEM")</f>
        <v>DependsOn: The Cutting-Edge Tech Giving Wings to Exadel Authoring Kit for AEM</v>
      </c>
    </row>
    <row r="63" spans="1:2" x14ac:dyDescent="0.25">
      <c r="A63" t="s">
        <v>1143</v>
      </c>
      <c r="B63" s="2" t="str">
        <f>HYPERLINK("https://exadel.com/news/exadel-authoring-kit-for-aem-improves-user-experience-the-story-of-dependson/","Exadel Authoring Kit for AEM Improves User Experience: The Story of DependsOn")</f>
        <v>Exadel Authoring Kit for AEM Improves User Experience: The Story of DependsOn</v>
      </c>
    </row>
    <row r="64" spans="1:2" x14ac:dyDescent="0.25">
      <c r="A64" t="s">
        <v>1143</v>
      </c>
      <c r="B64" s="2" t="str">
        <f>HYPERLINK("https://exadel.com/news/managing-component-code-properly-with-exadel-toolbox-authoring-kit-for-aem/","Managing Component Code Properly with Exadel Toolbox Authoring Kit for AEM")</f>
        <v>Managing Component Code Properly with Exadel Toolbox Authoring Kit for AEM</v>
      </c>
    </row>
    <row r="65" spans="1:2" x14ac:dyDescent="0.25">
      <c r="A65" t="s">
        <v>1143</v>
      </c>
      <c r="B65" s="2" t="str">
        <f>HYPERLINK("https://exadel.com/news/aem-techies-take-note-we-built-exadel-authoring-kit-for-you/","AEM Techies Take Note: We Built Exadel Authoring Kit for You")</f>
        <v>AEM Techies Take Note: We Built Exadel Authoring Kit for You</v>
      </c>
    </row>
    <row r="66" spans="1:2" x14ac:dyDescent="0.25">
      <c r="A66" t="s">
        <v>1144</v>
      </c>
      <c r="B66" s="2" t="str">
        <f>HYPERLINK("https://exadel.com/news/how-to-add-image-management-to-an-aem-touchui-dialog-tutorial","How to Add Image Management to an AEM TouchUI Dialog: Tutorial")</f>
        <v>How to Add Image Management to an AEM TouchUI Dialog: Tutorial</v>
      </c>
    </row>
    <row r="67" spans="1:2" x14ac:dyDescent="0.25">
      <c r="A67" t="s">
        <v>814</v>
      </c>
      <c r="B67" s="2" t="str">
        <f>HYPERLINK("https://exadel.com/news/emerging-technology-convergence-is-it-fact-or-fiction/","Emerging Technology Convergence: Is It Fact or Fiction?")</f>
        <v>Emerging Technology Convergence: Is It Fact or Fiction?</v>
      </c>
    </row>
    <row r="68" spans="1:2" x14ac:dyDescent="0.25">
      <c r="A68" t="s">
        <v>1145</v>
      </c>
      <c r="B68" s="2" t="str">
        <f>HYPERLINK("https://exadel.com/news/how-to-create-an-online-store-app-for-a-shopify-account-expert-tips","How to Create an Online Store App for a Shopify Account: Expert Tips")</f>
        <v>How to Create an Online Store App for a Shopify Account: Expert Tips</v>
      </c>
    </row>
    <row r="69" spans="1:2" x14ac:dyDescent="0.25">
      <c r="A69" t="s">
        <v>1145</v>
      </c>
      <c r="B69" s="2" t="str">
        <f>HYPERLINK("https://exadel.com/news/quizzes-and-best-programming-trivia-for-it-pros","Quizzes and Best Programming Trivia for IT Pros")</f>
        <v>Quizzes and Best Programming Trivia for IT Pros</v>
      </c>
    </row>
    <row r="70" spans="1:2" x14ac:dyDescent="0.25">
      <c r="A70" t="s">
        <v>1145</v>
      </c>
      <c r="B70" s="2" t="str">
        <f>HYPERLINK("https://exadel.com/news/5-ways-to-fight-developer-shortage-and-prosper","5 Ways to Fight Developer Shortage and Prosper")</f>
        <v>5 Ways to Fight Developer Shortage and Prosper</v>
      </c>
    </row>
    <row r="71" spans="1:2" x14ac:dyDescent="0.25">
      <c r="A71" t="s">
        <v>1145</v>
      </c>
      <c r="B71" s="2" t="str">
        <f>HYPERLINK("https://exadel.com/news/facial-recognition-technology-and-its-business-use-cases","Facial Recognition Technology and Its Business Use Cases")</f>
        <v>Facial Recognition Technology and Its Business Use Cases</v>
      </c>
    </row>
    <row r="72" spans="1:2" x14ac:dyDescent="0.25">
      <c r="A72" t="s">
        <v>1145</v>
      </c>
      <c r="B72" s="2" t="str">
        <f>HYPERLINK("https://exadel.com/news/how-much-facial-recognition-software-cost-free-webinar","How Much Facial Recognition Software Costs: Free Webinar")</f>
        <v>How Much Facial Recognition Software Costs: Free Webinar</v>
      </c>
    </row>
    <row r="73" spans="1:2" x14ac:dyDescent="0.25">
      <c r="A73" t="s">
        <v>1145</v>
      </c>
      <c r="B73" s="2" t="str">
        <f>HYPERLINK("https://exadel.com/news/how-to-explain-gitops-in-plain-english/","How to explain GitOps in plain English")</f>
        <v>How to explain GitOps in plain English</v>
      </c>
    </row>
    <row r="74" spans="1:2" x14ac:dyDescent="0.25">
      <c r="A74" t="s">
        <v>1145</v>
      </c>
      <c r="B74" s="2" t="str">
        <f>HYPERLINK("https://exadel.com/news/java-vs-python-which-one-should-you-choose/","Java vs Python: Which One Should You Choose?")</f>
        <v>Java vs Python: Which One Should You Choose?</v>
      </c>
    </row>
    <row r="75" spans="1:2" x14ac:dyDescent="0.25">
      <c r="A75" t="s">
        <v>1145</v>
      </c>
      <c r="B75" s="2" t="str">
        <f>HYPERLINK("https://exadel.com/news/exadel-is-one-of-the-most-customer-obsessed-companies-of-2020/","Exadel is one of the most Customer-Obsessed Companies of 2020")</f>
        <v>Exadel is one of the most Customer-Obsessed Companies of 2020</v>
      </c>
    </row>
    <row r="76" spans="1:2" x14ac:dyDescent="0.25">
      <c r="A76" t="s">
        <v>1145</v>
      </c>
      <c r="B76" s="2" t="str">
        <f>HYPERLINK("https://exadel.com/news/were-hiring-join-exadels-growing-software-engineering-team/","We’re Hiring! Join Exadel’s Growing Software Engineering Team")</f>
        <v>We’re Hiring! Join Exadel’s Growing Software Engineering Team</v>
      </c>
    </row>
    <row r="77" spans="1:2" x14ac:dyDescent="0.25">
      <c r="A77" t="s">
        <v>1145</v>
      </c>
      <c r="B77" s="2" t="str">
        <f>HYPERLINK("https://exadel.com/news/announcing-compreface-our-open-source-facial-recognition-application/","Announcing CompreFace - Our Open Source Facial Recognition Application")</f>
        <v>Announcing CompreFace - Our Open Source Facial Recognition Application</v>
      </c>
    </row>
    <row r="78" spans="1:2" x14ac:dyDescent="0.25">
      <c r="A78" t="s">
        <v>1145</v>
      </c>
      <c r="B78" s="2" t="str">
        <f>HYPERLINK("https://exadel.com/news/exadel-qa-automation-practice-helps-clients-deliver-flawless-digital-experiences/","Exadel QA Automation Practice Helps Clients Deliver Flawless Digital Experiences")</f>
        <v>Exadel QA Automation Practice Helps Clients Deliver Flawless Digital Experiences</v>
      </c>
    </row>
    <row r="79" spans="1:2" x14ac:dyDescent="0.25">
      <c r="A79" t="s">
        <v>1145</v>
      </c>
      <c r="B79" s="2" t="str">
        <f>HYPERLINK("https://exadel.com/news/artificial-intelligence-in-sales-how-smart-algorithms-help-businesses-become-more-efficient-and-profitable/","Artificial Intelligence in Sales and Marketing: How Smart Algorithms Help Businesses Become More Efficient and Profitable")</f>
        <v>Artificial Intelligence in Sales and Marketing: How Smart Algorithms Help Businesses Become More Efficient and Profitable</v>
      </c>
    </row>
    <row r="80" spans="1:2" x14ac:dyDescent="0.25">
      <c r="A80" t="s">
        <v>1145</v>
      </c>
      <c r="B80" s="2" t="str">
        <f>HYPERLINK("https://exadel.com/news/driving-air-travel-data-innovation-rest-apis/","Driving Air Travel Data Innovation: REST APIs")</f>
        <v>Driving Air Travel Data Innovation: REST APIs</v>
      </c>
    </row>
    <row r="81" spans="1:2" x14ac:dyDescent="0.25">
      <c r="A81" t="s">
        <v>914</v>
      </c>
      <c r="B81" s="2" t="str">
        <f>HYPERLINK("https://exadel.com/news/how-to-choose-your-content-marketing-strategies","How to Choose Your Content Marketing Strategies")</f>
        <v>How to Choose Your Content Marketing Strategies</v>
      </c>
    </row>
    <row r="82" spans="1:2" x14ac:dyDescent="0.25">
      <c r="A82" t="s">
        <v>914</v>
      </c>
      <c r="B82" s="2" t="str">
        <f>HYPERLINK("https://exadel.com/news/service-accelerators-help-to-grow-tech-talent","Service Accelerators Help To Grow Tech Talent")</f>
        <v>Service Accelerators Help To Grow Tech Talent</v>
      </c>
    </row>
    <row r="83" spans="1:2" x14ac:dyDescent="0.25">
      <c r="A83" t="s">
        <v>914</v>
      </c>
      <c r="B83" s="2" t="str">
        <f>HYPERLINK("https://exadel.com/news/quizzes-and-best-programming-trivia-for-it-pros","Quizzes and Best Programming Trivia for IT Pros")</f>
        <v>Quizzes and Best Programming Trivia for IT Pros</v>
      </c>
    </row>
    <row r="84" spans="1:2" x14ac:dyDescent="0.25">
      <c r="A84" t="s">
        <v>914</v>
      </c>
      <c r="B84" s="2" t="str">
        <f>HYPERLINK("https://exadel.com/news/5-ways-to-fight-developer-shortage-and-prosper","5 Ways to Fight Developer Shortage and Prosper")</f>
        <v>5 Ways to Fight Developer Shortage and Prosper</v>
      </c>
    </row>
    <row r="85" spans="1:2" x14ac:dyDescent="0.25">
      <c r="A85" t="s">
        <v>914</v>
      </c>
      <c r="B85" s="2" t="str">
        <f>HYPERLINK("https://exadel.com/news/top-3-low-code-and-no-code-trends-for-2022","Top 3 Low-Code and No-Code Trends for 2022")</f>
        <v>Top 3 Low-Code and No-Code Trends for 2022</v>
      </c>
    </row>
    <row r="86" spans="1:2" x14ac:dyDescent="0.25">
      <c r="A86" t="s">
        <v>914</v>
      </c>
      <c r="B86" s="2" t="str">
        <f>HYPERLINK("https://exadel.com/news/2022-devops-predictions","2022 DevOps Predictions")</f>
        <v>2022 DevOps Predictions</v>
      </c>
    </row>
    <row r="87" spans="1:2" x14ac:dyDescent="0.25">
      <c r="A87" t="s">
        <v>914</v>
      </c>
      <c r="B87" s="2" t="str">
        <f>HYPERLINK("https://exadel.com/news/what-can-aiops-do-for-it-ops","What Can AIOps Do For IT Ops?")</f>
        <v>What Can AIOps Do For IT Ops?</v>
      </c>
    </row>
    <row r="88" spans="1:2" x14ac:dyDescent="0.25">
      <c r="A88" t="s">
        <v>914</v>
      </c>
      <c r="B88" s="2" t="str">
        <f>HYPERLINK("https://exadel.com/news/how-continuous-monitoring-help-businesses-with-risk-assessment-and-management","How Continuous Monitoring Helps Businesses with Risk Assessment and Management")</f>
        <v>How Continuous Monitoring Helps Businesses with Risk Assessment and Management</v>
      </c>
    </row>
    <row r="89" spans="1:2" x14ac:dyDescent="0.25">
      <c r="A89" t="s">
        <v>914</v>
      </c>
      <c r="B89" s="2" t="str">
        <f>HYPERLINK("https://exadel.com/news/how-to-explain-gitops-in-plain-english/","How to explain GitOps in plain English")</f>
        <v>How to explain GitOps in plain English</v>
      </c>
    </row>
    <row r="90" spans="1:2" x14ac:dyDescent="0.25">
      <c r="A90" t="s">
        <v>914</v>
      </c>
      <c r="B90" s="2" t="str">
        <f>HYPERLINK("https://exadel.com/news/how-it-is-adapting-to-covid-19-pandemic-in-the-long-term/","How IT is adapting to COVID-19 pandemic in the long-term")</f>
        <v>How IT is adapting to COVID-19 pandemic in the long-term</v>
      </c>
    </row>
    <row r="91" spans="1:2" x14ac:dyDescent="0.25">
      <c r="A91" t="s">
        <v>914</v>
      </c>
      <c r="B91" s="2" t="str">
        <f>HYPERLINK("https://exadel.com/news/outsourcing-trends-in-2021-and-the-impact-of-outsourcing-on-businesses-and-consumers/","Outsourcing trends in 2021 and the impact of outsourcing on businesses and consumers")</f>
        <v>Outsourcing trends in 2021 and the impact of outsourcing on businesses and consumers</v>
      </c>
    </row>
    <row r="92" spans="1:2" x14ac:dyDescent="0.25">
      <c r="A92" t="s">
        <v>914</v>
      </c>
      <c r="B92" s="2" t="str">
        <f>HYPERLINK("https://exadel.com/news/okrs-objectives-and-key-results-vs-kpis-key-performance-indicator-whats-the-difference/","OKRs (Objectives and Key Results) vs. KPIs (Key Performance Indicator): What's the Difference?")</f>
        <v>OKRs (Objectives and Key Results) vs. KPIs (Key Performance Indicator): What's the Difference?</v>
      </c>
    </row>
    <row r="93" spans="1:2" x14ac:dyDescent="0.25">
      <c r="A93" t="s">
        <v>914</v>
      </c>
      <c r="B93" s="2" t="str">
        <f>HYPERLINK("https://exadel.com/news/how-to-explain-okrs-objectives-and-key-results-in-plain-english/","How to explain OKRs (Objectives and Key Results) in plain English")</f>
        <v>How to explain OKRs (Objectives and Key Results) in plain English</v>
      </c>
    </row>
    <row r="94" spans="1:2" x14ac:dyDescent="0.25">
      <c r="A94" t="s">
        <v>914</v>
      </c>
      <c r="B94" s="2" t="str">
        <f>HYPERLINK("https://exadel.com/news/how-to-get-started-with-continuous-monitoring/","How to Get Started with Continuous Monitoring")</f>
        <v>How to Get Started with Continuous Monitoring</v>
      </c>
    </row>
    <row r="95" spans="1:2" x14ac:dyDescent="0.25">
      <c r="A95" t="s">
        <v>914</v>
      </c>
      <c r="B95" s="2" t="str">
        <f>HYPERLINK("https://exadel.com/news/digital-transformation-in-the-education-sector-the-impact-of-covid-19-on-implementing-new-it-systems/","Digital Transformation in the Education Sector: The Impact of COVID-19 on Implementing New IT Systems")</f>
        <v>Digital Transformation in the Education Sector: The Impact of COVID-19 on Implementing New IT Systems</v>
      </c>
    </row>
    <row r="96" spans="1:2" x14ac:dyDescent="0.25">
      <c r="A96" t="s">
        <v>914</v>
      </c>
      <c r="B96" s="2" t="str">
        <f>HYPERLINK("https://exadel.com/news/what-is-the-best-facial-recogition-software-to-use-in-2021/","What is the Best Facial Recognition Software to Use in 2021?")</f>
        <v>What is the Best Facial Recognition Software to Use in 2021?</v>
      </c>
    </row>
    <row r="97" spans="1:2" x14ac:dyDescent="0.25">
      <c r="A97" t="s">
        <v>914</v>
      </c>
      <c r="B97" s="2" t="str">
        <f>HYPERLINK("https://exadel.com/news/java-vs-python-which-one-should-you-choose/","Java vs Python: Which One Should You Choose?")</f>
        <v>Java vs Python: Which One Should You Choose?</v>
      </c>
    </row>
    <row r="98" spans="1:2" x14ac:dyDescent="0.25">
      <c r="A98" t="s">
        <v>914</v>
      </c>
      <c r="B98" s="2" t="str">
        <f>HYPERLINK("https://exadel.com/news/how-to-choose-the-right-cloud-service-provider/","How to Choose the Right Cloud Computing Service Provider")</f>
        <v>How to Choose the Right Cloud Computing Service Provider</v>
      </c>
    </row>
    <row r="99" spans="1:2" x14ac:dyDescent="0.25">
      <c r="A99" t="s">
        <v>914</v>
      </c>
      <c r="B99" s="2" t="str">
        <f>HYPERLINK("https://exadel.com/news/what-iot-trends-will-make-an-impact-in-2021/","What IoT Trends Will Make an Impact in 2021?")</f>
        <v>What IoT Trends Will Make an Impact in 2021?</v>
      </c>
    </row>
    <row r="100" spans="1:2" x14ac:dyDescent="0.25">
      <c r="A100" t="s">
        <v>914</v>
      </c>
      <c r="B100" s="2" t="str">
        <f>HYPERLINK("https://exadel.com/news/a-rundown-of-devops-trends-adapting-to-the-new-normal-and-predictions-for-2021/","A Rundown of DevOps Trends: Adapting to the New Normal and Predictions for 2021")</f>
        <v>A Rundown of DevOps Trends: Adapting to the New Normal and Predictions for 2021</v>
      </c>
    </row>
    <row r="101" spans="1:2" x14ac:dyDescent="0.25">
      <c r="A101" t="s">
        <v>914</v>
      </c>
      <c r="B101" s="2" t="str">
        <f>HYPERLINK("https://exadel.com/news/exadel-is-a-top-us-based-cloud-mobile-baas-provider/","Exadel is a top US-based Cloud Mobile BaaS provider")</f>
        <v>Exadel is a top US-based Cloud Mobile BaaS provider</v>
      </c>
    </row>
    <row r="102" spans="1:2" x14ac:dyDescent="0.25">
      <c r="A102" t="s">
        <v>914</v>
      </c>
      <c r="B102" s="2" t="str">
        <f>HYPERLINK("https://exadel.com/news/sd-times-article-3-major-low-code-app-development-pitfalls-and-how-to-avoid-them/","SD Times Article: 3 Major Low-Code App Development Pitfalls and How to Avoid Them")</f>
        <v>SD Times Article: 3 Major Low-Code App Development Pitfalls and How to Avoid Them</v>
      </c>
    </row>
    <row r="103" spans="1:2" x14ac:dyDescent="0.25">
      <c r="A103" t="s">
        <v>914</v>
      </c>
      <c r="B103" s="2" t="str">
        <f>HYPERLINK("https://exadel.com/news/what-is-kubernetes-and-how-can-it-help-your-company/","What is Kubernetes, and how can it help your company?")</f>
        <v>What is Kubernetes, and how can it help your company?</v>
      </c>
    </row>
    <row r="104" spans="1:2" x14ac:dyDescent="0.25">
      <c r="A104" t="s">
        <v>914</v>
      </c>
      <c r="B104" s="2" t="str">
        <f>HYPERLINK("https://exadel.com/news/new-website-and-customizable-plans-for-appery-io/","New Website and Customizable Plans for Appery.io")</f>
        <v>New Website and Customizable Plans for Appery.io</v>
      </c>
    </row>
    <row r="105" spans="1:2" x14ac:dyDescent="0.25">
      <c r="A105" t="s">
        <v>914</v>
      </c>
      <c r="B105" s="2" t="str">
        <f>HYPERLINK("https://exadel.com/news/tech-after-covid-the-top-4-emerging-trends/","Tech After Covid: The Top 4 Emerging Trends")</f>
        <v>Tech After Covid: The Top 4 Emerging Trends</v>
      </c>
    </row>
    <row r="106" spans="1:2" x14ac:dyDescent="0.25">
      <c r="A106" t="s">
        <v>914</v>
      </c>
      <c r="B106" s="2" t="str">
        <f>HYPERLINK("https://exadel.com/news/forbes-council-post-how-private-equity-can-drive-innovation-for-business/","Forbes Council Post: How Private Equity Can Drive Innovation For Business")</f>
        <v>Forbes Council Post: How Private Equity Can Drive Innovation For Business</v>
      </c>
    </row>
    <row r="107" spans="1:2" x14ac:dyDescent="0.25">
      <c r="A107" t="s">
        <v>914</v>
      </c>
      <c r="B107" s="2" t="str">
        <f>HYPERLINK("https://exadel.com/news/artificial-intelligence-in-sales-how-smart-algorithms-help-businesses-become-more-efficient-and-profitable/","Artificial Intelligence in Sales and Marketing: How Smart Algorithms Help Businesses Become More Efficient and Profitable")</f>
        <v>Artificial Intelligence in Sales and Marketing: How Smart Algorithms Help Businesses Become More Efficient and Profitable</v>
      </c>
    </row>
    <row r="108" spans="1:2" x14ac:dyDescent="0.25">
      <c r="A108" t="s">
        <v>914</v>
      </c>
      <c r="B108" s="2" t="str">
        <f>HYPERLINK("https://exadel.com/news/looking-behind-the-curtain-at-digital-marketing-technology-trends/","Looking Behind the Curtain at Digital Marketing Technology Trends")</f>
        <v>Looking Behind the Curtain at Digital Marketing Technology Trends</v>
      </c>
    </row>
    <row r="109" spans="1:2" x14ac:dyDescent="0.25">
      <c r="A109" t="s">
        <v>914</v>
      </c>
      <c r="B109" s="2" t="str">
        <f>HYPERLINK("https://exadel.com/news/to-bet-or-not-to-bet-on-digital-transformation-3-trends-reshaping-the-gambling-industry/","To Bet or Not to Bet...on Digital Transformation: 3 Trends Reshaping the Gambling Industry")</f>
        <v>To Bet or Not to Bet...on Digital Transformation: 3 Trends Reshaping the Gambling Industry</v>
      </c>
    </row>
    <row r="110" spans="1:2" x14ac:dyDescent="0.25">
      <c r="A110" t="s">
        <v>914</v>
      </c>
      <c r="B110" s="2" t="str">
        <f>HYPERLINK("https://exadel.com/news/trends-in-enterprise-software-development-2019/","Trends in Enterprise Software Development 2019 and Beyond")</f>
        <v>Trends in Enterprise Software Development 2019 and Beyond</v>
      </c>
    </row>
    <row r="111" spans="1:2" x14ac:dyDescent="0.25">
      <c r="A111" t="s">
        <v>914</v>
      </c>
      <c r="B111" s="2" t="str">
        <f>HYPERLINK("https://exadel.com/news/webcast-ecommerce-trends/","Webcast: E-commerce Trends")</f>
        <v>Webcast: E-commerce Trends</v>
      </c>
    </row>
    <row r="112" spans="1:2" x14ac:dyDescent="0.25">
      <c r="A112" t="s">
        <v>914</v>
      </c>
      <c r="B112" s="2" t="str">
        <f>HYPERLINK("https://exadel.com/news/webcast-enterprise-software-trends/","Webcast: Enterprise Software Development Trends")</f>
        <v>Webcast: Enterprise Software Development Trends</v>
      </c>
    </row>
    <row r="113" spans="1:2" x14ac:dyDescent="0.25">
      <c r="A113" t="s">
        <v>914</v>
      </c>
      <c r="B113" s="2" t="str">
        <f>HYPERLINK("https://exadel.com/news/webcast-blockchain-trends/","Webcast: Blockchain Trends")</f>
        <v>Webcast: Blockchain Trends</v>
      </c>
    </row>
    <row r="114" spans="1:2" x14ac:dyDescent="0.25">
      <c r="A114" t="s">
        <v>914</v>
      </c>
      <c r="B114" s="2" t="str">
        <f>HYPERLINK("https://exadel.com/news/six-seismic-shifts-driving-the-enterprise-tech-shake-up/","Six Seismic Shifts Driving the Enterprise Tech Shake-Up")</f>
        <v>Six Seismic Shifts Driving the Enterprise Tech Shake-Up</v>
      </c>
    </row>
    <row r="115" spans="1:2" x14ac:dyDescent="0.25">
      <c r="A115" t="s">
        <v>1146</v>
      </c>
      <c r="B115" s="2" t="str">
        <f>HYPERLINK("https://exadel.com/news/a-rundown-of-devops-trends-adapting-to-the-new-normal-and-predictions-for-2021/","A Rundown of DevOps Trends: Adapting to the New Normal and Predictions for 2021")</f>
        <v>A Rundown of DevOps Trends: Adapting to the New Normal and Predictions for 2021</v>
      </c>
    </row>
    <row r="116" spans="1:2" x14ac:dyDescent="0.25">
      <c r="A116" t="s">
        <v>1146</v>
      </c>
      <c r="B116" s="2" t="str">
        <f>HYPERLINK("https://exadel.com/news/exadel-developer-qa-with-lada-zhdanova-remote-and-dispersed-work-tips-and-challenges/","Exadel Developer Q&amp;A with Lada Zhdanova  &lt;br&gt; Remote and Dispersed Work Tips and Challenges")</f>
        <v>Exadel Developer Q&amp;A with Lada Zhdanova  &lt;br&gt; Remote and Dispersed Work Tips and Challenges</v>
      </c>
    </row>
    <row r="117" spans="1:2" x14ac:dyDescent="0.25">
      <c r="A117" t="s">
        <v>1146</v>
      </c>
      <c r="B117" s="2" t="str">
        <f>HYPERLINK("https://exadel.com/news/exadel-developer-qa-with-ivan-tserashkou-remote-and-dispersed-work-tips-and-challenges/","Exadel Developer Q&amp;A with Ivan Tserashkou&lt;br/&gt; Remote and Dispersed Work Tips and Challenges")</f>
        <v>Exadel Developer Q&amp;A with Ivan Tserashkou&lt;br/&gt; Remote and Dispersed Work Tips and Challenges</v>
      </c>
    </row>
    <row r="118" spans="1:2" x14ac:dyDescent="0.25">
      <c r="A118" t="s">
        <v>1146</v>
      </c>
      <c r="B118" s="2" t="str">
        <f>HYPERLINK("https://exadel.com/news/exadel-developer-qa-with-ivan-zlotsin-remote-and-dispersed-work-tips-and-challenges/","Exadel Developer Q&amp;A with Ivan Zlotsin. &lt;br/&gt;Remote and Dispersed Work Tips and Challenges")</f>
        <v>Exadel Developer Q&amp;A with Ivan Zlotsin. &lt;br/&gt;Remote and Dispersed Work Tips and Challenges</v>
      </c>
    </row>
    <row r="119" spans="1:2" x14ac:dyDescent="0.25">
      <c r="A119" t="s">
        <v>1146</v>
      </c>
      <c r="B119" s="2" t="str">
        <f>HYPERLINK("https://exadel.com/news/our-devops-toolbox-the-consul-interview/","Our DevOps Toolbox: The Consul Tool")</f>
        <v>Our DevOps Toolbox: The Consul Tool</v>
      </c>
    </row>
    <row r="120" spans="1:2" x14ac:dyDescent="0.25">
      <c r="A120" t="s">
        <v>1146</v>
      </c>
      <c r="B120" s="2" t="str">
        <f>HYPERLINK("https://exadel.com/news/our-devops-methodologies-the-continuous-integration-interview/","Our DevOps Methodologies: Importance of Continuous Integration")</f>
        <v>Our DevOps Methodologies: Importance of Continuous Integration</v>
      </c>
    </row>
    <row r="121" spans="1:2" x14ac:dyDescent="0.25">
      <c r="A121" t="s">
        <v>1146</v>
      </c>
      <c r="B121" s="2" t="str">
        <f>HYPERLINK("https://exadel.com/news/recap-digital-transformation-with-exadels-jonathan-fries/","Digital Transformation with Exadel’s Jonathan Fries")</f>
        <v>Digital Transformation with Exadel’s Jonathan Fries</v>
      </c>
    </row>
    <row r="122" spans="1:2" x14ac:dyDescent="0.25">
      <c r="A122" t="s">
        <v>1146</v>
      </c>
      <c r="B122" s="2" t="str">
        <f>HYPERLINK("https://exadel.com/news/qa-fima-katz-software-outsourcing-big-business/","Q&amp;A with Fima Katz: Why Software Outsourcing Is Becoming Big Business")</f>
        <v>Q&amp;A with Fima Katz: Why Software Outsourcing Is Becoming Big Business</v>
      </c>
    </row>
    <row r="123" spans="1:2" x14ac:dyDescent="0.25">
      <c r="A123" t="s">
        <v>1147</v>
      </c>
      <c r="B123" s="2" t="str">
        <f>HYPERLINK("https://exadel.com/news/gps-enabled-smartwatches/","From Sci-Fi to Reality: How GPS-Enabled Smartwatches Entered the Mainstream")</f>
        <v>From Sci-Fi to Reality: How GPS-Enabled Smartwatches Entered the Mainstream</v>
      </c>
    </row>
    <row r="124" spans="1:2" x14ac:dyDescent="0.25">
      <c r="A124" t="s">
        <v>1147</v>
      </c>
      <c r="B124" s="2" t="str">
        <f>HYPERLINK("https://exadel.com/news/old-reliable-mysql-history/","Old Reliable: A History of MySQL")</f>
        <v>Old Reliable: A History of MySQL</v>
      </c>
    </row>
    <row r="125" spans="1:2" x14ac:dyDescent="0.25">
      <c r="A125" t="s">
        <v>1148</v>
      </c>
      <c r="B125" s="2" t="str">
        <f>HYPERLINK("https://exadel.com/news/aem-tip-merging-on-fields-with-different-names/","AEM Tip: Merging on Fields with Different Names")</f>
        <v>AEM Tip: Merging on Fields with Different Names</v>
      </c>
    </row>
    <row r="126" spans="1:2" x14ac:dyDescent="0.25">
      <c r="A126" t="s">
        <v>1149</v>
      </c>
      <c r="B126" s="2" t="str">
        <f>HYPERLINK("https://exadel.com/news/aem-tip-merging-on-fields-with-different-names/","AEM Tip: Merging on Fields with Different Names")</f>
        <v>AEM Tip: Merging on Fields with Different Names</v>
      </c>
    </row>
    <row r="127" spans="1:2" x14ac:dyDescent="0.25">
      <c r="A127" t="s">
        <v>646</v>
      </c>
      <c r="B127" s="2" t="str">
        <f>HYPERLINK("https://exadel.com/news/appery.io-unveils-a-new-and-improved-low-code-testing-app-and-a-live-debug-feature","Appery.io Unveils a New and Improved Low-Code Testing App and a Live Debug Feature")</f>
        <v>Appery.io Unveils a New and Improved Low-Code Testing App and a Live Debug Feature</v>
      </c>
    </row>
    <row r="128" spans="1:2" x14ac:dyDescent="0.25">
      <c r="A128" t="s">
        <v>646</v>
      </c>
      <c r="B128" s="2" t="str">
        <f>HYPERLINK("https://exadel.com/news/top-3-low-code-and-no-code-trends-for-2022","Top 3 Low-Code and No-Code Trends for 2022")</f>
        <v>Top 3 Low-Code and No-Code Trends for 2022</v>
      </c>
    </row>
    <row r="129" spans="1:2" x14ac:dyDescent="0.25">
      <c r="A129" t="s">
        <v>646</v>
      </c>
      <c r="B129" s="2" t="str">
        <f>HYPERLINK("https://exadel.com/news/appery.io-announced-its-new-online-store-app-template","Appery.io announced its New Online Store App Template")</f>
        <v>Appery.io announced its New Online Store App Template</v>
      </c>
    </row>
    <row r="130" spans="1:2" x14ac:dyDescent="0.25">
      <c r="A130" t="s">
        <v>646</v>
      </c>
      <c r="B130" s="2" t="str">
        <f>HYPERLINK("https://exadel.com/news/low-code-and-no-code-considerations-overview-and-things-to-consider","Low Code and No-Code Considerations: Overview and Things to Consider")</f>
        <v>Low Code and No-Code Considerations: Overview and Things to Consider</v>
      </c>
    </row>
    <row r="131" spans="1:2" x14ac:dyDescent="0.25">
      <c r="A131" t="s">
        <v>646</v>
      </c>
      <c r="B131" s="2" t="str">
        <f>HYPERLINK("https://exadel.com/news/how-continuous-monitoring-help-businesses-with-risk-assessment-and-management","How Continuous Monitoring Helps Businesses with Risk Assessment and Management")</f>
        <v>How Continuous Monitoring Helps Businesses with Risk Assessment and Management</v>
      </c>
    </row>
    <row r="132" spans="1:2" x14ac:dyDescent="0.25">
      <c r="A132" t="s">
        <v>646</v>
      </c>
      <c r="B132" s="2" t="str">
        <f>HYPERLINK("https://exadel.com/news/how-to-explain-gitops-in-plain-english/","How to explain GitOps in plain English")</f>
        <v>How to explain GitOps in plain English</v>
      </c>
    </row>
    <row r="133" spans="1:2" x14ac:dyDescent="0.25">
      <c r="A133" t="s">
        <v>646</v>
      </c>
      <c r="B133" s="2" t="str">
        <f>HYPERLINK("https://exadel.com/news/appery-io-announced-its-new-fully-customizable-and-ready-to-go-app-templates/","Appery.io Announced its New Fully Customizable and Ready-to-Go App Templates")</f>
        <v>Appery.io Announced its New Fully Customizable and Ready-to-Go App Templates</v>
      </c>
    </row>
    <row r="134" spans="1:2" x14ac:dyDescent="0.25">
      <c r="A134" t="s">
        <v>646</v>
      </c>
      <c r="B134" s="2" t="str">
        <f>HYPERLINK("https://exadel.com/news/how-it-is-adapting-to-covid-19-pandemic-in-the-long-term/","How IT is adapting to COVID-19 pandemic in the long-term")</f>
        <v>How IT is adapting to COVID-19 pandemic in the long-term</v>
      </c>
    </row>
    <row r="135" spans="1:2" x14ac:dyDescent="0.25">
      <c r="A135" t="s">
        <v>646</v>
      </c>
      <c r="B135" s="2" t="str">
        <f>HYPERLINK("https://exadel.com/news/outsourcing-trends-in-2021-and-the-impact-of-outsourcing-on-businesses-and-consumers/","Outsourcing trends in 2021 and the impact of outsourcing on businesses and consumers")</f>
        <v>Outsourcing trends in 2021 and the impact of outsourcing on businesses and consumers</v>
      </c>
    </row>
    <row r="136" spans="1:2" x14ac:dyDescent="0.25">
      <c r="A136" t="s">
        <v>646</v>
      </c>
      <c r="B136" s="2" t="str">
        <f>HYPERLINK("https://exadel.com/news/three-reasons-to-include-agile-in-your-software-engineering-strategy/","Three Reasons to Include Agile in Your Software Engineering Strategy")</f>
        <v>Three Reasons to Include Agile in Your Software Engineering Strategy</v>
      </c>
    </row>
    <row r="137" spans="1:2" x14ac:dyDescent="0.25">
      <c r="A137" t="s">
        <v>646</v>
      </c>
      <c r="B137" s="2" t="str">
        <f>HYPERLINK("https://exadel.com/news/okrs-objectives-and-key-results-vs-kpis-key-performance-indicator-whats-the-difference/","OKRs (Objectives and Key Results) vs. KPIs (Key Performance Indicator): What's the Difference?")</f>
        <v>OKRs (Objectives and Key Results) vs. KPIs (Key Performance Indicator): What's the Difference?</v>
      </c>
    </row>
    <row r="138" spans="1:2" x14ac:dyDescent="0.25">
      <c r="A138" t="s">
        <v>646</v>
      </c>
      <c r="B138" s="2" t="str">
        <f>HYPERLINK("https://exadel.com/news/how-to-explain-okrs-objectives-and-key-results-in-plain-english/","How to explain OKRs (Objectives and Key Results) in plain English")</f>
        <v>How to explain OKRs (Objectives and Key Results) in plain English</v>
      </c>
    </row>
    <row r="139" spans="1:2" x14ac:dyDescent="0.25">
      <c r="A139" t="s">
        <v>646</v>
      </c>
      <c r="B139" s="2" t="str">
        <f>HYPERLINK("https://exadel.com/news/how-to-get-started-with-continuous-monitoring/","How to Get Started with Continuous Monitoring")</f>
        <v>How to Get Started with Continuous Monitoring</v>
      </c>
    </row>
    <row r="140" spans="1:2" x14ac:dyDescent="0.25">
      <c r="A140" t="s">
        <v>646</v>
      </c>
      <c r="B140" s="2" t="str">
        <f>HYPERLINK("https://exadel.com/news/a-rundown-of-devops-trends-adapting-to-the-new-normal-and-predictions-for-2021/","A Rundown of DevOps Trends: Adapting to the New Normal and Predictions for 2021")</f>
        <v>A Rundown of DevOps Trends: Adapting to the New Normal and Predictions for 2021</v>
      </c>
    </row>
    <row r="141" spans="1:2" x14ac:dyDescent="0.25">
      <c r="A141" t="s">
        <v>646</v>
      </c>
      <c r="B141" s="2" t="str">
        <f>HYPERLINK("https://exadel.com/news/exadel-is-one-of-the-most-customer-obsessed-companies-of-2020/","Exadel is one of the most Customer-Obsessed Companies of 2020")</f>
        <v>Exadel is one of the most Customer-Obsessed Companies of 2020</v>
      </c>
    </row>
    <row r="142" spans="1:2" x14ac:dyDescent="0.25">
      <c r="A142" t="s">
        <v>646</v>
      </c>
      <c r="B142" s="2" t="str">
        <f>HYPERLINK("https://exadel.com/news/were-hiring-join-exadels-growing-software-engineering-team/","We’re Hiring! Join Exadel’s Growing Software Engineering Team")</f>
        <v>We’re Hiring! Join Exadel’s Growing Software Engineering Team</v>
      </c>
    </row>
    <row r="143" spans="1:2" x14ac:dyDescent="0.25">
      <c r="A143" t="s">
        <v>646</v>
      </c>
      <c r="B143" s="2" t="str">
        <f>HYPERLINK("https://exadel.com/news/what-is-kubernetes-and-how-can-it-help-your-company/","What is Kubernetes, and how can it help your company?")</f>
        <v>What is Kubernetes, and how can it help your company?</v>
      </c>
    </row>
    <row r="144" spans="1:2" x14ac:dyDescent="0.25">
      <c r="A144" t="s">
        <v>646</v>
      </c>
      <c r="B144" s="2" t="str">
        <f>HYPERLINK("https://exadel.com/news/exadel-qa-automation-practice-helps-clients-deliver-flawless-digital-experiences/","Exadel QA Automation Practice Helps Clients Deliver Flawless Digital Experiences")</f>
        <v>Exadel QA Automation Practice Helps Clients Deliver Flawless Digital Experiences</v>
      </c>
    </row>
    <row r="145" spans="1:2" x14ac:dyDescent="0.25">
      <c r="A145" t="s">
        <v>646</v>
      </c>
      <c r="B145" s="2" t="str">
        <f>HYPERLINK("https://exadel.com/news/exadel-developer-qa-with-lada-zhdanova-remote-and-dispersed-work-tips-and-challenges/","Exadel Developer Q&amp;A with Lada Zhdanova  &lt;br&gt; Remote and Dispersed Work Tips and Challenges")</f>
        <v>Exadel Developer Q&amp;A with Lada Zhdanova  &lt;br&gt; Remote and Dispersed Work Tips and Challenges</v>
      </c>
    </row>
    <row r="146" spans="1:2" x14ac:dyDescent="0.25">
      <c r="A146" t="s">
        <v>646</v>
      </c>
      <c r="B146" s="2" t="str">
        <f>HYPERLINK("https://exadel.com/news/exadel-developer-qa-with-ivan-tserashkou-remote-and-dispersed-work-tips-and-challenges/","Exadel Developer Q&amp;A with Ivan Tserashkou&lt;br/&gt; Remote and Dispersed Work Tips and Challenges")</f>
        <v>Exadel Developer Q&amp;A with Ivan Tserashkou&lt;br/&gt; Remote and Dispersed Work Tips and Challenges</v>
      </c>
    </row>
    <row r="147" spans="1:2" x14ac:dyDescent="0.25">
      <c r="A147" t="s">
        <v>646</v>
      </c>
      <c r="B147" s="2" t="str">
        <f>HYPERLINK("https://exadel.com/news/the-devops-and-software-development-trends-arising-from-remote-work/","The DevOps and Software Development Trends Arising from Remote Work")</f>
        <v>The DevOps and Software Development Trends Arising from Remote Work</v>
      </c>
    </row>
    <row r="148" spans="1:2" x14ac:dyDescent="0.25">
      <c r="A148" t="s">
        <v>646</v>
      </c>
      <c r="B148" s="2" t="str">
        <f>HYPERLINK("https://exadel.com/news/exadel-developer-qa-with-ivan-zlotsin-remote-and-dispersed-work-tips-and-challenges/","Exadel Developer Q&amp;A with Ivan Zlotsin. &lt;br/&gt;Remote and Dispersed Work Tips and Challenges")</f>
        <v>Exadel Developer Q&amp;A with Ivan Zlotsin. &lt;br/&gt;Remote and Dispersed Work Tips and Challenges</v>
      </c>
    </row>
    <row r="149" spans="1:2" x14ac:dyDescent="0.25">
      <c r="A149" t="s">
        <v>646</v>
      </c>
      <c r="B149" s="2" t="str">
        <f>HYPERLINK("https://exadel.com/news/exadel-recognized-as-a-leading-company-across-several-software-development-disciplines/","Exadel Recognized as a Leading Company Across Several Software Development Disciplines")</f>
        <v>Exadel Recognized as a Leading Company Across Several Software Development Disciplines</v>
      </c>
    </row>
    <row r="150" spans="1:2" x14ac:dyDescent="0.25">
      <c r="A150" t="s">
        <v>646</v>
      </c>
      <c r="B150" s="2" t="str">
        <f>HYPERLINK("https://exadel.com/news/forbes-council-post-how-private-equity-can-drive-innovation-for-business/","Forbes Council Post: How Private Equity Can Drive Innovation For Business")</f>
        <v>Forbes Council Post: How Private Equity Can Drive Innovation For Business</v>
      </c>
    </row>
    <row r="151" spans="1:2" x14ac:dyDescent="0.25">
      <c r="A151" t="s">
        <v>646</v>
      </c>
      <c r="B151" s="2" t="str">
        <f>HYPERLINK("https://exadel.com/news/data-driven-software-engineering-how-to-avoid-common-problems/","Data-driven Software Engineering: How to Avoid Common Problems")</f>
        <v>Data-driven Software Engineering: How to Avoid Common Problems</v>
      </c>
    </row>
    <row r="152" spans="1:2" x14ac:dyDescent="0.25">
      <c r="A152" t="s">
        <v>646</v>
      </c>
      <c r="B152" s="2" t="str">
        <f>HYPERLINK("https://exadel.com/news/secrets-of-successful-remote-or-dispersed-it-teams/","Secrets of Successful Remote or Dispersed IT Teams")</f>
        <v>Secrets of Successful Remote or Dispersed IT Teams</v>
      </c>
    </row>
    <row r="153" spans="1:2" x14ac:dyDescent="0.25">
      <c r="A153" t="s">
        <v>646</v>
      </c>
      <c r="B153" s="2" t="str">
        <f>HYPERLINK("https://exadel.com/news/agile-development-for-non-products/","Agile Development for ""Non-Products""")</f>
        <v>Agile Development for "Non-Products"</v>
      </c>
    </row>
    <row r="154" spans="1:2" x14ac:dyDescent="0.25">
      <c r="A154" t="s">
        <v>646</v>
      </c>
      <c r="B154" s="2" t="str">
        <f>HYPERLINK("https://exadel.com/news/how-to-take-advantage-of-globally-dispersed-it-teams/","How to Take Advantage of Globally Dispersed IT Teams")</f>
        <v>How to Take Advantage of Globally Dispersed IT Teams</v>
      </c>
    </row>
    <row r="155" spans="1:2" x14ac:dyDescent="0.25">
      <c r="A155" t="s">
        <v>646</v>
      </c>
      <c r="B155" s="2" t="str">
        <f>HYPERLINK("https://exadel.com/news/the-benefits-of-agile-software-development-and-how-to-measure-them/","The Benefits of Agile Software Development and How to Measure Them")</f>
        <v>The Benefits of Agile Software Development and How to Measure Them</v>
      </c>
    </row>
    <row r="156" spans="1:2" x14ac:dyDescent="0.25">
      <c r="A156" t="s">
        <v>646</v>
      </c>
      <c r="B156" s="2" t="str">
        <f>HYPERLINK("https://exadel.com/news/recap-innovation-lab-2020-what-innovating-the-future-looks-like/","Innovation Lab 2020 What Innovating the Future Looks Like")</f>
        <v>Innovation Lab 2020 What Innovating the Future Looks Like</v>
      </c>
    </row>
    <row r="157" spans="1:2" x14ac:dyDescent="0.25">
      <c r="A157" t="s">
        <v>646</v>
      </c>
      <c r="B157" s="2" t="str">
        <f>HYPERLINK("https://exadel.com/news/recap-what-to-do-when-the-code-sucks/","What to Do When the Code Sucks")</f>
        <v>What to Do When the Code Sucks</v>
      </c>
    </row>
    <row r="158" spans="1:2" x14ac:dyDescent="0.25">
      <c r="A158" t="s">
        <v>646</v>
      </c>
      <c r="B158" s="2" t="str">
        <f>HYPERLINK("https://exadel.com/news/recap-best-practices-for-becoming-a-better-product-owner/","Best Practices for Becoming a Better Product Owner")</f>
        <v>Best Practices for Becoming a Better Product Owner</v>
      </c>
    </row>
    <row r="159" spans="1:2" x14ac:dyDescent="0.25">
      <c r="A159" t="s">
        <v>646</v>
      </c>
      <c r="B159" s="2" t="str">
        <f>HYPERLINK("https://exadel.com/news/jonathan-fries-software-requirements-are-business-requirements/","Software Requirements Are Business Requirements")</f>
        <v>Software Requirements Are Business Requirements</v>
      </c>
    </row>
    <row r="160" spans="1:2" x14ac:dyDescent="0.25">
      <c r="A160" t="s">
        <v>646</v>
      </c>
      <c r="B160" s="2" t="str">
        <f>HYPERLINK("https://exadel.com/news/jonathan-fries-sports-betting-big-challenge/","The Big Challenge for Sports Betting")</f>
        <v>The Big Challenge for Sports Betting</v>
      </c>
    </row>
    <row r="161" spans="1:2" x14ac:dyDescent="0.25">
      <c r="A161" t="s">
        <v>646</v>
      </c>
      <c r="B161" s="2" t="str">
        <f>HYPERLINK("https://exadel.com/news/qa-fima-katz-software-outsourcing-big-business/","Q&amp;A with Fima Katz: Why Software Outsourcing Is Becoming Big Business")</f>
        <v>Q&amp;A with Fima Katz: Why Software Outsourcing Is Becoming Big Business</v>
      </c>
    </row>
    <row r="162" spans="1:2" x14ac:dyDescent="0.25">
      <c r="A162" t="s">
        <v>646</v>
      </c>
      <c r="B162" s="2" t="str">
        <f>HYPERLINK("https://exadel.com/news/sports-bettings-new-challenge-software-engineering/","Sports Betting’s New Challenge: Software Engineering")</f>
        <v>Sports Betting’s New Challenge: Software Engineering</v>
      </c>
    </row>
    <row r="163" spans="1:2" x14ac:dyDescent="0.25">
      <c r="A163" t="s">
        <v>646</v>
      </c>
      <c r="B163" s="2" t="str">
        <f>HYPERLINK("https://exadel.com/news/how-blockchain-will-transform-software-development/","How Blockchain Will Transform Software Development")</f>
        <v>How Blockchain Will Transform Software Development</v>
      </c>
    </row>
    <row r="164" spans="1:2" x14ac:dyDescent="0.25">
      <c r="A164" t="s">
        <v>646</v>
      </c>
      <c r="B164" s="2" t="str">
        <f>HYPERLINK("https://exadel.com/news/revisiting-reviewing-code-audit-time/","Revisit, Review — Why (and When) You Need a Code Audit")</f>
        <v>Revisit, Review — Why (and When) You Need a Code Audit</v>
      </c>
    </row>
    <row r="165" spans="1:2" x14ac:dyDescent="0.25">
      <c r="A165" t="s">
        <v>646</v>
      </c>
      <c r="B165" s="2" t="str">
        <f>HYPERLINK("https://exadel.com/news/bad-apple-switching-mac-windows/","Bad Apple: Why Some Developers Are Switching Platforms")</f>
        <v>Bad Apple: Why Some Developers Are Switching Platforms</v>
      </c>
    </row>
    <row r="166" spans="1:2" x14ac:dyDescent="0.25">
      <c r="A166" t="s">
        <v>646</v>
      </c>
      <c r="B166" s="2" t="str">
        <f>HYPERLINK("https://exadel.com/news/importance-computer-science-classes/","Why Your Children Will Grow Up Learning to Code")</f>
        <v>Why Your Children Will Grow Up Learning to Code</v>
      </c>
    </row>
    <row r="167" spans="1:2" x14ac:dyDescent="0.25">
      <c r="A167" t="s">
        <v>1150</v>
      </c>
      <c r="B167" s="2" t="str">
        <f>HYPERLINK("https://exadel.com/news/aem-sling-models-and-the-exadel-authoring-kit-achieve-more-with-less","AEM Sling Models and the Exadel Authoring Kit: Achieve More with Less")</f>
        <v>AEM Sling Models and the Exadel Authoring Kit: Achieve More with Less</v>
      </c>
    </row>
    <row r="168" spans="1:2" x14ac:dyDescent="0.25">
      <c r="A168" t="s">
        <v>1150</v>
      </c>
      <c r="B168" s="2" t="str">
        <f>HYPERLINK("https://exadel.com/news/sling-repoinit-a-handy-tool-to-manage-content-and-users-in-aem/","Sling RepoInit: a Handy Tool to Manage Content and Users in AEM")</f>
        <v>Sling RepoInit: a Handy Tool to Manage Content and Users in AEM</v>
      </c>
    </row>
    <row r="169" spans="1:2" x14ac:dyDescent="0.25">
      <c r="A169" t="s">
        <v>1150</v>
      </c>
      <c r="B169" s="2" t="str">
        <f>HYPERLINK("https://exadel.com/news/aem-tip-slow-deployment-into-publish-instance/","AEM Tip: Slow Deployment into a Publish Instance")</f>
        <v>AEM Tip: Slow Deployment into a Publish Instance</v>
      </c>
    </row>
    <row r="170" spans="1:2" x14ac:dyDescent="0.25">
      <c r="A170" t="s">
        <v>1150</v>
      </c>
      <c r="B170" s="2" t="str">
        <f>HYPERLINK("https://exadel.com/news/aem-tip-learning-from-a-segment-not-found-error/","AEM Tip: Learning from a ""Segment not found"" Error")</f>
        <v>AEM Tip: Learning from a "Segment not found" Error</v>
      </c>
    </row>
    <row r="171" spans="1:2" x14ac:dyDescent="0.25">
      <c r="A171" t="s">
        <v>1150</v>
      </c>
      <c r="B171" s="2" t="str">
        <f>HYPERLINK("https://exadel.com/news/aem-tip-creating-a-helper-to-close-sling-resource-resolver-instances/","AEM Tip: Creating a Helper to Close Sling Resource Resolver Instances")</f>
        <v>AEM Tip: Creating a Helper to Close Sling Resource Resolver Instances</v>
      </c>
    </row>
    <row r="172" spans="1:2" x14ac:dyDescent="0.25">
      <c r="A172" t="s">
        <v>1151</v>
      </c>
      <c r="B172" s="2" t="str">
        <f>HYPERLINK("https://exadel.com/news/exadel-and-armour-cybersecurity-announce-strategic-partnership","Exadel and Armour Cybersecurity Announce Strategic Partnership")</f>
        <v>Exadel and Armour Cybersecurity Announce Strategic Partnership</v>
      </c>
    </row>
    <row r="173" spans="1:2" x14ac:dyDescent="0.25">
      <c r="A173" t="s">
        <v>1151</v>
      </c>
      <c r="B173" s="2" t="str">
        <f>HYPERLINK("https://exadel.com/news/how-the-easy-abac-framework-by-exadel-helps-secure-rest-apis/","How the Easy-ABAC Framework by Exadel Helps Secure REST APIs")</f>
        <v>How the Easy-ABAC Framework by Exadel Helps Secure REST APIs</v>
      </c>
    </row>
    <row r="174" spans="1:2" x14ac:dyDescent="0.25">
      <c r="A174" t="s">
        <v>1151</v>
      </c>
      <c r="B174" s="2" t="str">
        <f>HYPERLINK("https://exadel.com/news/devsecops-best-practices-and-business-value/","DevSecOps Best Practices and Business Value")</f>
        <v>DevSecOps Best Practices and Business Value</v>
      </c>
    </row>
    <row r="175" spans="1:2" x14ac:dyDescent="0.25">
      <c r="A175" t="s">
        <v>1151</v>
      </c>
      <c r="B175" s="2" t="str">
        <f>HYPERLINK("https://exadel.com/news/aem-tip-cryptosupport-key-sharing-and-troubleshooting/","AEM Tip: CryptoSupport Key Sharing and Troubleshooting")</f>
        <v>AEM Tip: CryptoSupport Key Sharing and Troubleshooting</v>
      </c>
    </row>
    <row r="176" spans="1:2" x14ac:dyDescent="0.25">
      <c r="A176" t="s">
        <v>1152</v>
      </c>
      <c r="B176" s="2" t="str">
        <f>HYPERLINK("https://exadel.com/news/aem-tip-slow-deployment-into-publish-instance/","AEM Tip: Slow Deployment into a Publish Instance")</f>
        <v>AEM Tip: Slow Deployment into a Publish Instance</v>
      </c>
    </row>
    <row r="177" spans="1:2" x14ac:dyDescent="0.25">
      <c r="A177" t="s">
        <v>1152</v>
      </c>
      <c r="B177" s="2" t="str">
        <f>HYPERLINK("https://exadel.com/news/aem-tip-learning-from-a-segment-not-found-error/","AEM Tip: Learning from a ""Segment not found"" Error")</f>
        <v>AEM Tip: Learning from a "Segment not found" Error</v>
      </c>
    </row>
    <row r="178" spans="1:2" x14ac:dyDescent="0.25">
      <c r="A178" t="s">
        <v>1152</v>
      </c>
      <c r="B178" s="2" t="str">
        <f>HYPERLINK("https://exadel.com/news/aem-tip-creating-a-helper-to-close-sling-resource-resolver-instances/","AEM Tip: Creating a Helper to Close Sling Resource Resolver Instances")</f>
        <v>AEM Tip: Creating a Helper to Close Sling Resource Resolver Instances</v>
      </c>
    </row>
    <row r="179" spans="1:2" x14ac:dyDescent="0.25">
      <c r="A179" t="s">
        <v>1153</v>
      </c>
      <c r="B179" s="2" t="str">
        <f>HYPERLINK("https://exadel.com/news/exadel-developer-qa-with-lada-zhdanova-remote-and-dispersed-work-tips-and-challenges/","Exadel Developer Q&amp;A with Lada Zhdanova  &lt;br&gt; Remote and Dispersed Work Tips and Challenges")</f>
        <v>Exadel Developer Q&amp;A with Lada Zhdanova  &lt;br&gt; Remote and Dispersed Work Tips and Challenges</v>
      </c>
    </row>
    <row r="180" spans="1:2" x14ac:dyDescent="0.25">
      <c r="A180" t="s">
        <v>1153</v>
      </c>
      <c r="B180" s="2" t="str">
        <f>HYPERLINK("https://exadel.com/news/exadel-developer-qa-with-ivan-tserashkou-remote-and-dispersed-work-tips-and-challenges/","Exadel Developer Q&amp;A with Ivan Tserashkou&lt;br/&gt; Remote and Dispersed Work Tips and Challenges")</f>
        <v>Exadel Developer Q&amp;A with Ivan Tserashkou&lt;br/&gt; Remote and Dispersed Work Tips and Challenges</v>
      </c>
    </row>
    <row r="181" spans="1:2" x14ac:dyDescent="0.25">
      <c r="A181" t="s">
        <v>1153</v>
      </c>
      <c r="B181" s="2" t="str">
        <f>HYPERLINK("https://exadel.com/news/exadel-developer-qa-with-ivan-zlotsin-remote-and-dispersed-work-tips-and-challenges/","Exadel Developer Q&amp;A with Ivan Zlotsin. &lt;br/&gt;Remote and Dispersed Work Tips and Challenges")</f>
        <v>Exadel Developer Q&amp;A with Ivan Zlotsin. &lt;br/&gt;Remote and Dispersed Work Tips and Challenges</v>
      </c>
    </row>
    <row r="182" spans="1:2" x14ac:dyDescent="0.25">
      <c r="A182" t="s">
        <v>1154</v>
      </c>
      <c r="B182" s="2" t="str">
        <f>HYPERLINK("https://exadel.com/news/crisp-launch-automated-testing-chrome-extension/","CRISP Launch - Automated Testing Chrome Extension")</f>
        <v>CRISP Launch - Automated Testing Chrome Extension</v>
      </c>
    </row>
    <row r="183" spans="1:2" x14ac:dyDescent="0.25">
      <c r="A183" t="s">
        <v>1154</v>
      </c>
      <c r="B183" s="2" t="str">
        <f>HYPERLINK("https://exadel.com/news/mercer-and-exadel-collaborate-on-best-in-class-qa-automation-framework-solution","Mercer and Exadel Collaborate on Best-in-Class Quality Assurance Automation Framework Solution")</f>
        <v>Mercer and Exadel Collaborate on Best-in-Class Quality Assurance Automation Framework Solution</v>
      </c>
    </row>
    <row r="184" spans="1:2" x14ac:dyDescent="0.25">
      <c r="A184" t="s">
        <v>1154</v>
      </c>
      <c r="B184" s="2" t="str">
        <f>HYPERLINK("https://exadel.com/news/exadel-qa-automation-practice-helps-clients-deliver-flawless-digital-experiences/","Exadel QA Automation Practice Helps Clients Deliver Flawless Digital Experiences")</f>
        <v>Exadel QA Automation Practice Helps Clients Deliver Flawless Digital Experiences</v>
      </c>
    </row>
    <row r="185" spans="1:2" x14ac:dyDescent="0.25">
      <c r="A185" t="s">
        <v>1154</v>
      </c>
      <c r="B185" s="2" t="str">
        <f>HYPERLINK("https://exadel.com/news/aem-tip-use-an-automated-test-framework/","AEM Tip: Use an Automated Test Framework")</f>
        <v>AEM Tip: Use an Automated Test Framework</v>
      </c>
    </row>
    <row r="186" spans="1:2" x14ac:dyDescent="0.25">
      <c r="A186" t="s">
        <v>1155</v>
      </c>
      <c r="B186" s="2" t="str">
        <f>HYPERLINK("https://exadel.com/news/test-estimation-techniques-in-software-testing","Test Estimation Techniques in Software Testing")</f>
        <v>Test Estimation Techniques in Software Testing</v>
      </c>
    </row>
    <row r="187" spans="1:2" x14ac:dyDescent="0.25">
      <c r="A187" t="s">
        <v>1155</v>
      </c>
      <c r="B187" s="2" t="str">
        <f>HYPERLINK("https://exadel.com/news/top-bug-tracking-tools-in-2022","Top Bug Tracking Tools in 2022")</f>
        <v>Top Bug Tracking Tools in 2022</v>
      </c>
    </row>
    <row r="188" spans="1:2" x14ac:dyDescent="0.25">
      <c r="A188" t="s">
        <v>1155</v>
      </c>
      <c r="B188" s="2" t="str">
        <f>HYPERLINK("https://exadel.com/news/agileqa-qa-framework-for-agile-methodology","AgileQA: QA Framework for Agile Methodology")</f>
        <v>AgileQA: QA Framework for Agile Methodology</v>
      </c>
    </row>
    <row r="189" spans="1:2" x14ac:dyDescent="0.25">
      <c r="A189" t="s">
        <v>1155</v>
      </c>
      <c r="B189" s="2" t="str">
        <f>HYPERLINK("https://exadel.com/news/qa-best-practices-how-to-do-smart-tv-application-testing-right/","QA best practices: How to Do Smart TV Application Testing Right")</f>
        <v>QA best practices: How to Do Smart TV Application Testing Right</v>
      </c>
    </row>
    <row r="190" spans="1:2" x14ac:dyDescent="0.25">
      <c r="A190" t="s">
        <v>1155</v>
      </c>
      <c r="B190" s="2" t="str">
        <f>HYPERLINK("https://exadel.com/news/auditqa-a-qa-audit-and-consulting-service-package-for-discovering-gaps-in-your-quality-assurance-process/","AssessmentQA — A QA Assessment and Consulting Service Package for Discovering Gaps in Your Quality Assurance Process")</f>
        <v>AssessmentQA — A QA Assessment and Consulting Service Package for Discovering Gaps in Your Quality Assurance Process</v>
      </c>
    </row>
    <row r="191" spans="1:2" x14ac:dyDescent="0.25">
      <c r="A191" t="s">
        <v>1155</v>
      </c>
      <c r="B191" s="2" t="str">
        <f>HYPERLINK("https://exadel.com/news/setqa-a-qa-framework-that-lays-the-foundation-for-impeccable-software-testing/","SetQA: A QA Framework that Lays the Foundation for Impeccable Software Testing")</f>
        <v>SetQA: A QA Framework that Lays the Foundation for Impeccable Software Testing</v>
      </c>
    </row>
    <row r="192" spans="1:2" x14ac:dyDescent="0.25">
      <c r="A192" t="s">
        <v>1156</v>
      </c>
      <c r="B192" s="2" t="str">
        <f>HYPERLINK("https://exadel.com/news/mercer-and-exadel-collaborate-on-best-in-class-qa-automation-framework-solution","Mercer and Exadel Collaborate on Best-in-Class Quality Assurance Automation Framework Solution")</f>
        <v>Mercer and Exadel Collaborate on Best-in-Class Quality Assurance Automation Framework Solution</v>
      </c>
    </row>
    <row r="193" spans="1:2" x14ac:dyDescent="0.25">
      <c r="A193" t="s">
        <v>1156</v>
      </c>
      <c r="B193" s="2" t="str">
        <f>HYPERLINK("https://exadel.com/news/auditqa-a-qa-audit-and-consulting-service-package-for-discovering-gaps-in-your-quality-assurance-process/","AssessmentQA — A QA Assessment and Consulting Service Package for Discovering Gaps in Your Quality Assurance Process")</f>
        <v>AssessmentQA — A QA Assessment and Consulting Service Package for Discovering Gaps in Your Quality Assurance Process</v>
      </c>
    </row>
    <row r="194" spans="1:2" x14ac:dyDescent="0.25">
      <c r="A194" t="s">
        <v>1156</v>
      </c>
      <c r="B194" s="2" t="str">
        <f>HYPERLINK("https://exadel.com/news/setqa-a-qa-framework-that-lays-the-foundation-for-impeccable-software-testing/","SetQA: A QA Framework that Lays the Foundation for Impeccable Software Testing")</f>
        <v>SetQA: A QA Framework that Lays the Foundation for Impeccable Software Testing</v>
      </c>
    </row>
    <row r="195" spans="1:2" x14ac:dyDescent="0.25">
      <c r="A195" t="s">
        <v>1157</v>
      </c>
      <c r="B195" s="2" t="str">
        <f>HYPERLINK("https://exadel.com/news/test-estimation-techniques-in-software-testing","Test Estimation Techniques in Software Testing")</f>
        <v>Test Estimation Techniques in Software Testing</v>
      </c>
    </row>
    <row r="196" spans="1:2" x14ac:dyDescent="0.25">
      <c r="A196" t="s">
        <v>1157</v>
      </c>
      <c r="B196" s="2" t="str">
        <f>HYPERLINK("https://exadel.com/news/top-bug-tracking-tools-in-2022","Top Bug Tracking Tools in 2022")</f>
        <v>Top Bug Tracking Tools in 2022</v>
      </c>
    </row>
    <row r="197" spans="1:2" x14ac:dyDescent="0.25">
      <c r="A197" t="s">
        <v>1157</v>
      </c>
      <c r="B197" s="2" t="str">
        <f>HYPERLINK("https://exadel.com/news/test-management-tools-comparison-why-you-need-it-and-how-to-choose-the-right-one","Test Management Tools Comparison: Why You Need It And How To Choose The Right One")</f>
        <v>Test Management Tools Comparison: Why You Need It And How To Choose The Right One</v>
      </c>
    </row>
    <row r="198" spans="1:2" x14ac:dyDescent="0.25">
      <c r="A198" t="s">
        <v>1157</v>
      </c>
      <c r="B198" s="2" t="str">
        <f>HYPERLINK("https://exadel.com/news/agileqa-qa-framework-for-agile-methodology","AgileQA: QA Framework for Agile Methodology")</f>
        <v>AgileQA: QA Framework for Agile Methodology</v>
      </c>
    </row>
    <row r="199" spans="1:2" x14ac:dyDescent="0.25">
      <c r="A199" t="s">
        <v>1157</v>
      </c>
      <c r="B199" s="2" t="str">
        <f>HYPERLINK("https://exadel.com/news/how-to-choose-selectors-for-automation-to-make-your-life-a-whole-lot-easier","How to Choose Selectors for Automation to Make Your Life a Whole Lot Easier")</f>
        <v>How to Choose Selectors for Automation to Make Your Life a Whole Lot Easier</v>
      </c>
    </row>
    <row r="200" spans="1:2" x14ac:dyDescent="0.25">
      <c r="A200" t="s">
        <v>1157</v>
      </c>
      <c r="B200" s="2" t="str">
        <f>HYPERLINK("https://exadel.com/news/metrics-in-software-testing-and-why-you-should-care-about-them","Metrics in Software Testing and Why You Should Care about Them?")</f>
        <v>Metrics in Software Testing and Why You Should Care about Them?</v>
      </c>
    </row>
    <row r="201" spans="1:2" x14ac:dyDescent="0.25">
      <c r="A201" t="s">
        <v>1157</v>
      </c>
      <c r="B201" s="2" t="str">
        <f>HYPERLINK("https://exadel.com/news/how-to-write-effective-test-cases-in-manual-testing-top-tips/","How to Write Effective Test Cases: Our Top Tips.")</f>
        <v>How to Write Effective Test Cases: Our Top Tips.</v>
      </c>
    </row>
    <row r="202" spans="1:2" x14ac:dyDescent="0.25">
      <c r="A202" t="s">
        <v>1157</v>
      </c>
      <c r="B202" s="2" t="str">
        <f>HYPERLINK("https://exadel.com/news/the-importance-of-accessibility-testing-for-websites/","The Importance of Accessibility Testing for Websites")</f>
        <v>The Importance of Accessibility Testing for Websites</v>
      </c>
    </row>
    <row r="203" spans="1:2" x14ac:dyDescent="0.25">
      <c r="A203" t="s">
        <v>1157</v>
      </c>
      <c r="B203" s="2" t="str">
        <f>HYPERLINK("https://exadel.com/news/qa-best-practices-how-to-do-smart-tv-application-testing-right/","QA best practices: How to Do Smart TV Application Testing Right")</f>
        <v>QA best practices: How to Do Smart TV Application Testing Right</v>
      </c>
    </row>
    <row r="204" spans="1:2" x14ac:dyDescent="0.25">
      <c r="A204" t="s">
        <v>1157</v>
      </c>
      <c r="B204" s="2" t="str">
        <f>HYPERLINK("https://exadel.com/news/auditqa-a-qa-audit-and-consulting-service-package-for-discovering-gaps-in-your-quality-assurance-process/","AssessmentQA — A QA Assessment and Consulting Service Package for Discovering Gaps in Your Quality Assurance Process")</f>
        <v>AssessmentQA — A QA Assessment and Consulting Service Package for Discovering Gaps in Your Quality Assurance Process</v>
      </c>
    </row>
    <row r="205" spans="1:2" x14ac:dyDescent="0.25">
      <c r="A205" t="s">
        <v>1157</v>
      </c>
      <c r="B205" s="2" t="str">
        <f>HYPERLINK("https://exadel.com/news/setqa-a-qa-framework-that-lays-the-foundation-for-impeccable-software-testing/","SetQA: A QA Framework that Lays the Foundation for Impeccable Software Testing")</f>
        <v>SetQA: A QA Framework that Lays the Foundation for Impeccable Software Testing</v>
      </c>
    </row>
    <row r="206" spans="1:2" x14ac:dyDescent="0.25">
      <c r="A206" t="s">
        <v>1158</v>
      </c>
      <c r="B206" s="2" t="str">
        <f>HYPERLINK("https://exadel.com/news/test-estimation-techniques-in-software-testing","Test Estimation Techniques in Software Testing")</f>
        <v>Test Estimation Techniques in Software Testing</v>
      </c>
    </row>
    <row r="207" spans="1:2" x14ac:dyDescent="0.25">
      <c r="A207" t="s">
        <v>1158</v>
      </c>
      <c r="B207" s="2" t="str">
        <f>HYPERLINK("https://exadel.com/news/test-management-tools-comparison-why-you-need-it-and-how-to-choose-the-right-one","Test Management Tools Comparison: Why You Need It And How To Choose The Right One")</f>
        <v>Test Management Tools Comparison: Why You Need It And How To Choose The Right One</v>
      </c>
    </row>
    <row r="208" spans="1:2" x14ac:dyDescent="0.25">
      <c r="A208" t="s">
        <v>1158</v>
      </c>
      <c r="B208" s="2" t="str">
        <f>HYPERLINK("https://exadel.com/news/agileqa-qa-framework-for-agile-methodology","AgileQA: QA Framework for Agile Methodology")</f>
        <v>AgileQA: QA Framework for Agile Methodology</v>
      </c>
    </row>
    <row r="209" spans="1:2" x14ac:dyDescent="0.25">
      <c r="A209" t="s">
        <v>1158</v>
      </c>
      <c r="B209" s="2" t="str">
        <f>HYPERLINK("https://exadel.com/news/how-to-choose-selectors-for-automation-to-make-your-life-a-whole-lot-easier","How to Choose Selectors for Automation to Make Your Life a Whole Lot Easier")</f>
        <v>How to Choose Selectors for Automation to Make Your Life a Whole Lot Easier</v>
      </c>
    </row>
    <row r="210" spans="1:2" x14ac:dyDescent="0.25">
      <c r="A210" t="s">
        <v>1158</v>
      </c>
      <c r="B210" s="2" t="str">
        <f>HYPERLINK("https://exadel.com/news/metrics-in-software-testing-and-why-you-should-care-about-them","Metrics in Software Testing and Why You Should Care about Them?")</f>
        <v>Metrics in Software Testing and Why You Should Care about Them?</v>
      </c>
    </row>
    <row r="211" spans="1:2" x14ac:dyDescent="0.25">
      <c r="A211" t="s">
        <v>1158</v>
      </c>
      <c r="B211" s="2" t="str">
        <f>HYPERLINK("https://exadel.com/news/crisp-launch-automated-testing-chrome-extension/","CRISP Launch - Automated Testing Chrome Extension")</f>
        <v>CRISP Launch - Automated Testing Chrome Extension</v>
      </c>
    </row>
    <row r="212" spans="1:2" x14ac:dyDescent="0.25">
      <c r="A212" t="s">
        <v>1158</v>
      </c>
      <c r="B212" s="2" t="str">
        <f>HYPERLINK("https://exadel.com/news/mercer-and-exadel-collaborate-on-best-in-class-qa-automation-framework-solution","Mercer and Exadel Collaborate on Best-in-Class Quality Assurance Automation Framework Solution")</f>
        <v>Mercer and Exadel Collaborate on Best-in-Class Quality Assurance Automation Framework Solution</v>
      </c>
    </row>
    <row r="213" spans="1:2" x14ac:dyDescent="0.25">
      <c r="A213" t="s">
        <v>1158</v>
      </c>
      <c r="B213" s="2" t="str">
        <f>HYPERLINK("https://exadel.com/news/how-to-write-effective-test-cases-in-manual-testing-top-tips/","How to Write Effective Test Cases: Our Top Tips.")</f>
        <v>How to Write Effective Test Cases: Our Top Tips.</v>
      </c>
    </row>
    <row r="214" spans="1:2" x14ac:dyDescent="0.25">
      <c r="A214" t="s">
        <v>1158</v>
      </c>
      <c r="B214" s="2" t="str">
        <f>HYPERLINK("https://exadel.com/news/the-importance-of-accessibility-testing-for-websites/","The Importance of Accessibility Testing for Websites")</f>
        <v>The Importance of Accessibility Testing for Websites</v>
      </c>
    </row>
    <row r="215" spans="1:2" x14ac:dyDescent="0.25">
      <c r="A215" t="s">
        <v>1158</v>
      </c>
      <c r="B215" s="2" t="str">
        <f>HYPERLINK("https://exadel.com/news/qa-best-practices-how-to-do-smart-tv-application-testing-right/","QA best practices: How to Do Smart TV Application Testing Right")</f>
        <v>QA best practices: How to Do Smart TV Application Testing Right</v>
      </c>
    </row>
    <row r="216" spans="1:2" x14ac:dyDescent="0.25">
      <c r="A216" t="s">
        <v>1158</v>
      </c>
      <c r="B216" s="2" t="str">
        <f>HYPERLINK("https://exadel.com/news/auditqa-a-qa-audit-and-consulting-service-package-for-discovering-gaps-in-your-quality-assurance-process/","AssessmentQA — A QA Assessment and Consulting Service Package for Discovering Gaps in Your Quality Assurance Process")</f>
        <v>AssessmentQA — A QA Assessment and Consulting Service Package for Discovering Gaps in Your Quality Assurance Process</v>
      </c>
    </row>
    <row r="217" spans="1:2" x14ac:dyDescent="0.25">
      <c r="A217" t="s">
        <v>1158</v>
      </c>
      <c r="B217" s="2" t="str">
        <f>HYPERLINK("https://exadel.com/news/setqa-a-qa-framework-that-lays-the-foundation-for-impeccable-software-testing/","SetQA: A QA Framework that Lays the Foundation for Impeccable Software Testing")</f>
        <v>SetQA: A QA Framework that Lays the Foundation for Impeccable Software Testing</v>
      </c>
    </row>
    <row r="218" spans="1:2" x14ac:dyDescent="0.25">
      <c r="A218" t="s">
        <v>1158</v>
      </c>
      <c r="B218" s="2" t="str">
        <f>HYPERLINK("https://exadel.com/news/exadel-qa-automation-practice-helps-clients-deliver-flawless-digital-experiences/","Exadel QA Automation Practice Helps Clients Deliver Flawless Digital Experiences")</f>
        <v>Exadel QA Automation Practice Helps Clients Deliver Flawless Digital Experiences</v>
      </c>
    </row>
    <row r="219" spans="1:2" x14ac:dyDescent="0.25">
      <c r="A219" t="s">
        <v>1158</v>
      </c>
      <c r="B219" s="2" t="str">
        <f>HYPERLINK("https://exadel.com/news/aem-tip-use-an-automated-test-framework/","AEM Tip: Use an Automated Test Framework")</f>
        <v>AEM Tip: Use an Automated Test Framework</v>
      </c>
    </row>
    <row r="220" spans="1:2" x14ac:dyDescent="0.25">
      <c r="A220" t="s">
        <v>1158</v>
      </c>
      <c r="B220" s="2" t="str">
        <f>HYPERLINK("https://exadel.com/news/aem-tip-automating-verification-in-aem-author/","AEM Tip: Automating Verification in AEM Author")</f>
        <v>AEM Tip: Automating Verification in AEM Author</v>
      </c>
    </row>
    <row r="221" spans="1:2" x14ac:dyDescent="0.25">
      <c r="A221" t="s">
        <v>1159</v>
      </c>
      <c r="B221" s="2" t="str">
        <f>HYPERLINK("https://exadel.com/news/how-to-publish-high-priority-aem-website-pages-faster/","How to Publish High-Priority AEM Website Pages Faster")</f>
        <v>How to Publish High-Priority AEM Website Pages Faster</v>
      </c>
    </row>
    <row r="222" spans="1:2" x14ac:dyDescent="0.25">
      <c r="A222" t="s">
        <v>1160</v>
      </c>
      <c r="B222" s="2" t="str">
        <f>HYPERLINK("https://exadel.com/news/aem-tip-wrong-implicit-manager-service-configuration-binding/","AEM Tip: Wrong Implicit Manager Service Configuration Binding")</f>
        <v>AEM Tip: Wrong Implicit Manager Service Configuration Binding</v>
      </c>
    </row>
    <row r="223" spans="1:2" x14ac:dyDescent="0.25">
      <c r="A223" t="s">
        <v>1058</v>
      </c>
      <c r="B223" s="2" t="str">
        <f>HYPERLINK("https://exadel.com/news/exadel-is-taking-part-in-hacktoberfest","Exadel is Taking Part in Hacktoberfest")</f>
        <v>Exadel is Taking Part in Hacktoberfest</v>
      </c>
    </row>
    <row r="224" spans="1:2" x14ac:dyDescent="0.25">
      <c r="A224" t="s">
        <v>1058</v>
      </c>
      <c r="B224" s="2" t="str">
        <f>HYPERLINK("https://exadel.com/news/how-to-add-image-management-to-an-aem-touchui-dialog-tutorial","How to Add Image Management to an AEM TouchUI Dialog: Tutorial")</f>
        <v>How to Add Image Management to an AEM TouchUI Dialog: Tutorial</v>
      </c>
    </row>
    <row r="225" spans="1:2" x14ac:dyDescent="0.25">
      <c r="A225" t="s">
        <v>1058</v>
      </c>
      <c r="B225" s="2" t="str">
        <f>HYPERLINK("https://exadel.com/news/crisp-launch-automated-testing-chrome-extension/","CRISP Launch - Automated Testing Chrome Extension")</f>
        <v>CRISP Launch - Automated Testing Chrome Extension</v>
      </c>
    </row>
    <row r="226" spans="1:2" x14ac:dyDescent="0.25">
      <c r="A226" t="s">
        <v>1058</v>
      </c>
      <c r="B226" s="2" t="str">
        <f>HYPERLINK("https://exadel.com/news/exadel-toolbox-lists-a-brand-new-way-to-create-a-generic-list-in-aem/","Exadel Toolbox Lists: A Brand-New Way to Create a Generic List in AEM")</f>
        <v>Exadel Toolbox Lists: A Brand-New Way to Create a Generic List in AEM</v>
      </c>
    </row>
    <row r="227" spans="1:2" x14ac:dyDescent="0.25">
      <c r="A227" t="s">
        <v>1058</v>
      </c>
      <c r="B227" s="2" t="str">
        <f>HYPERLINK("https://exadel.com/news/exadel-authoring-kit-for-adobe-experience-manager-version-2-makes-aem-authoring-easier/","Exadel Authoring Kit for Adobe Experience Manager Version 2 Makes AEM Authoring Easier")</f>
        <v>Exadel Authoring Kit for Adobe Experience Manager Version 2 Makes AEM Authoring Easier</v>
      </c>
    </row>
    <row r="228" spans="1:2" x14ac:dyDescent="0.25">
      <c r="A228" t="s">
        <v>1058</v>
      </c>
      <c r="B228" s="2" t="str">
        <f>HYPERLINK("https://exadel.com/news/setting-up-a-multifield-in-aem-touch-ui-dialogs-tutorial/","Setting Up a Multifield in AEM Touch UI Dialogs: Tutorial")</f>
        <v>Setting Up a Multifield in AEM Touch UI Dialogs: Tutorial</v>
      </c>
    </row>
    <row r="229" spans="1:2" x14ac:dyDescent="0.25">
      <c r="A229" t="s">
        <v>1058</v>
      </c>
      <c r="B229" s="2" t="str">
        <f>HYPERLINK("https://exadel.com/news/refactoring-complex-aem-components-and-pursuing-better-code-practices-with-exadel-authoring-kit-for-aem-part-2/","Refactoring Complex AEM Components and Pursuing Better Code Practices with Exadel Authoring Kit for AEM, Part II")</f>
        <v>Refactoring Complex AEM Components and Pursuing Better Code Practices with Exadel Authoring Kit for AEM, Part II</v>
      </c>
    </row>
    <row r="230" spans="1:2" x14ac:dyDescent="0.25">
      <c r="A230" t="s">
        <v>1058</v>
      </c>
      <c r="B230" s="2" t="str">
        <f>HYPERLINK("https://exadel.com/news/refactoring-complex-aem-components-and-pursuing-better-code-practices-with-exadel-authoring-kit-for-aem-part-1/","Refactoring Complex AEM Components and Pursuing Better Code Practices with Exadel Authoring Kit for AEM, Part I")</f>
        <v>Refactoring Complex AEM Components and Pursuing Better Code Practices with Exadel Authoring Kit for AEM, Part I</v>
      </c>
    </row>
    <row r="231" spans="1:2" x14ac:dyDescent="0.25">
      <c r="A231" t="s">
        <v>1058</v>
      </c>
      <c r="B231" s="2" t="str">
        <f>HYPERLINK("https://exadel.com/news/how-the-easy-abac-framework-by-exadel-helps-secure-rest-apis/","How the Easy-ABAC Framework by Exadel Helps Secure REST APIs")</f>
        <v>How the Easy-ABAC Framework by Exadel Helps Secure REST APIs</v>
      </c>
    </row>
    <row r="232" spans="1:2" x14ac:dyDescent="0.25">
      <c r="A232" t="s">
        <v>1058</v>
      </c>
      <c r="B232" s="2" t="str">
        <f>HYPERLINK("https://exadel.com/news/compreface-0-4-new-features-better-user-experience-and-privacy-protection/","CompreFace 0.4: New Features, Better User Experience, and Privacy Protection")</f>
        <v>CompreFace 0.4: New Features, Better User Experience, and Privacy Protection</v>
      </c>
    </row>
    <row r="233" spans="1:2" x14ac:dyDescent="0.25">
      <c r="A233" t="s">
        <v>1058</v>
      </c>
      <c r="B233" s="2" t="str">
        <f>HYPERLINK("https://exadel.com/news/compreface-launch-the-exadel-face-recognition-service/","CompreFace Launch — the Exadel Face Recognition Project")</f>
        <v>CompreFace Launch — the Exadel Face Recognition Project</v>
      </c>
    </row>
    <row r="234" spans="1:2" x14ac:dyDescent="0.25">
      <c r="A234" t="s">
        <v>1058</v>
      </c>
      <c r="B234" s="2" t="str">
        <f>HYPERLINK("https://exadel.com/news/announcing-compreface-our-open-source-facial-recognition-application/","Announcing CompreFace - Our Open Source Facial Recognition Application")</f>
        <v>Announcing CompreFace - Our Open Source Facial Recognition Application</v>
      </c>
    </row>
    <row r="235" spans="1:2" x14ac:dyDescent="0.25">
      <c r="A235" t="s">
        <v>1058</v>
      </c>
      <c r="B235" s="2" t="str">
        <f>HYPERLINK("https://exadel.com/news/dependson-the-cutting-edge-tech-giving-wings-to-exadel-authoring-kit-for-aem/","DependsOn: The Cutting-Edge Tech Giving Wings to Exadel Authoring Kit for AEM")</f>
        <v>DependsOn: The Cutting-Edge Tech Giving Wings to Exadel Authoring Kit for AEM</v>
      </c>
    </row>
    <row r="236" spans="1:2" x14ac:dyDescent="0.25">
      <c r="A236" t="s">
        <v>1058</v>
      </c>
      <c r="B236" s="2" t="str">
        <f>HYPERLINK("https://exadel.com/news/exadel-authoring-kit-for-aem-improves-user-experience-the-story-of-dependson/","Exadel Authoring Kit for AEM Improves User Experience: The Story of DependsOn")</f>
        <v>Exadel Authoring Kit for AEM Improves User Experience: The Story of DependsOn</v>
      </c>
    </row>
    <row r="237" spans="1:2" x14ac:dyDescent="0.25">
      <c r="A237" t="s">
        <v>1058</v>
      </c>
      <c r="B237" s="2" t="str">
        <f>HYPERLINK("https://exadel.com/news/managing-component-code-properly-with-exadel-toolbox-authoring-kit-for-aem/","Managing Component Code Properly with Exadel Toolbox Authoring Kit for AEM")</f>
        <v>Managing Component Code Properly with Exadel Toolbox Authoring Kit for AEM</v>
      </c>
    </row>
    <row r="238" spans="1:2" x14ac:dyDescent="0.25">
      <c r="A238" t="s">
        <v>1058</v>
      </c>
      <c r="B238" s="2" t="str">
        <f>HYPERLINK("https://exadel.com/news/aem-techies-take-note-we-built-exadel-authoring-kit-for-you/","AEM Techies Take Note: We Built Exadel Authoring Kit for You")</f>
        <v>AEM Techies Take Note: We Built Exadel Authoring Kit for You</v>
      </c>
    </row>
    <row r="239" spans="1:2" x14ac:dyDescent="0.25">
      <c r="A239" t="s">
        <v>1058</v>
      </c>
      <c r="B239" s="2" t="str">
        <f>HYPERLINK("https://exadel.com/news/introducing-the-authoring-kit-for-adobe-experience-manager/","Introducing the Authoring Kit for Adobe Experience Manager")</f>
        <v>Introducing the Authoring Kit for Adobe Experience Manager</v>
      </c>
    </row>
    <row r="240" spans="1:2" x14ac:dyDescent="0.25">
      <c r="A240" t="s">
        <v>1058</v>
      </c>
      <c r="B240" s="2" t="str">
        <f>HYPERLINK("https://exadel.com/news/open-source-code-sharing-value/","The Value of Open Source Code Sharing")</f>
        <v>The Value of Open Source Code Sharing</v>
      </c>
    </row>
    <row r="241" spans="1:2" x14ac:dyDescent="0.25">
      <c r="A241" t="s">
        <v>1058</v>
      </c>
      <c r="B241" s="2" t="str">
        <f>HYPERLINK("https://exadel.com/news/old-reliable-mysql-history/","Old Reliable: A History of MySQL")</f>
        <v>Old Reliable: A History of MySQL</v>
      </c>
    </row>
    <row r="242" spans="1:2" x14ac:dyDescent="0.25">
      <c r="A242" t="s">
        <v>1161</v>
      </c>
      <c r="B242" s="2" t="str">
        <f>HYPERLINK("https://exadel.com/news/news-roundup-cybersecurity-awareness/","News Roundup: Cybersecurity Awareness")</f>
        <v>News Roundup: Cybersecurity Awareness</v>
      </c>
    </row>
    <row r="243" spans="1:2" x14ac:dyDescent="0.25">
      <c r="A243" t="s">
        <v>1161</v>
      </c>
      <c r="B243" s="2" t="str">
        <f>HYPERLINK("https://exadel.com/news/roundup-iot-1/","News Roundup: The Future Is IoT")</f>
        <v>News Roundup: The Future Is IoT</v>
      </c>
    </row>
    <row r="244" spans="1:2" x14ac:dyDescent="0.25">
      <c r="A244" t="s">
        <v>1161</v>
      </c>
      <c r="B244" s="2" t="str">
        <f>HYPERLINK("https://exadel.com/news/roundup-data-science-and-analytics/","News Roundup: Data Science and Analytics")</f>
        <v>News Roundup: Data Science and Analytics</v>
      </c>
    </row>
    <row r="245" spans="1:2" x14ac:dyDescent="0.25">
      <c r="A245" t="s">
        <v>1162</v>
      </c>
      <c r="B245" s="2" t="str">
        <f>HYPERLINK("https://exadel.com/news/appery.io-mobile-app-development-so-simple-a-child-can-and-has-done-it","Appery.io - Mobile App Development so Simple, A Child Can (and Has) Done It")</f>
        <v>Appery.io - Mobile App Development so Simple, A Child Can (and Has) Done It</v>
      </c>
    </row>
    <row r="246" spans="1:2" x14ac:dyDescent="0.25">
      <c r="A246" t="s">
        <v>1045</v>
      </c>
      <c r="B246" s="2" t="str">
        <f>HYPERLINK("https://exadel.com/news/appery.io-unveils-a-new-and-improved-low-code-testing-app-and-a-live-debug-feature","Appery.io Unveils a New and Improved Low-Code Testing App and a Live Debug Feature")</f>
        <v>Appery.io Unveils a New and Improved Low-Code Testing App and a Live Debug Feature</v>
      </c>
    </row>
    <row r="247" spans="1:2" x14ac:dyDescent="0.25">
      <c r="A247" t="s">
        <v>1045</v>
      </c>
      <c r="B247" s="2" t="str">
        <f>HYPERLINK("https://exadel.com/news/how-to-create-an-online-store-app-for-a-shopify-account-expert-tips","How to Create an Online Store App for a Shopify Account: Expert Tips")</f>
        <v>How to Create an Online Store App for a Shopify Account: Expert Tips</v>
      </c>
    </row>
    <row r="248" spans="1:2" x14ac:dyDescent="0.25">
      <c r="A248" t="s">
        <v>1045</v>
      </c>
      <c r="B248" s="2" t="str">
        <f>HYPERLINK("https://exadel.com/news/top-3-low-code-and-no-code-trends-for-2022","Top 3 Low-Code and No-Code Trends for 2022")</f>
        <v>Top 3 Low-Code and No-Code Trends for 2022</v>
      </c>
    </row>
    <row r="249" spans="1:2" x14ac:dyDescent="0.25">
      <c r="A249" t="s">
        <v>1045</v>
      </c>
      <c r="B249" s="2" t="str">
        <f>HYPERLINK("https://exadel.com/news/appery.io-announced-its-new-online-store-app-template","Appery.io announced its New Online Store App Template")</f>
        <v>Appery.io announced its New Online Store App Template</v>
      </c>
    </row>
    <row r="250" spans="1:2" x14ac:dyDescent="0.25">
      <c r="A250" t="s">
        <v>1045</v>
      </c>
      <c r="B250" s="2" t="str">
        <f>HYPERLINK("https://exadel.com/news/appery-io-announced-its-new-fully-customizable-and-ready-to-go-app-templates/","Appery.io Announced its New Fully Customizable and Ready-to-Go App Templates")</f>
        <v>Appery.io Announced its New Fully Customizable and Ready-to-Go App Templates</v>
      </c>
    </row>
    <row r="251" spans="1:2" x14ac:dyDescent="0.25">
      <c r="A251" t="s">
        <v>1045</v>
      </c>
      <c r="B251" s="2" t="str">
        <f>HYPERLINK("https://exadel.com/news/appery-io-recognized-in-g2-spring-2021-grid-reports/","Appery.io Recognized in G2 Spring 2021 Grid Reports")</f>
        <v>Appery.io Recognized in G2 Spring 2021 Grid Reports</v>
      </c>
    </row>
    <row r="252" spans="1:2" x14ac:dyDescent="0.25">
      <c r="A252" t="s">
        <v>1045</v>
      </c>
      <c r="B252" s="2" t="str">
        <f>HYPERLINK("https://exadel.com/news/appery-io-by-exadel-recognized-in-2021-devies-for-mobile-development-platform-of-the-year/","Appery.io by Exadel Recognized in 2021 DEVIES for Mobile Development Platform of the Year")</f>
        <v>Appery.io by Exadel Recognized in 2021 DEVIES for Mobile Development Platform of the Year</v>
      </c>
    </row>
    <row r="253" spans="1:2" x14ac:dyDescent="0.25">
      <c r="A253" t="s">
        <v>1045</v>
      </c>
      <c r="B253" s="2" t="str">
        <f>HYPERLINK("https://exadel.com/news/exadel-is-a-top-us-based-cloud-mobile-baas-provider/","Exadel is a top US-based Cloud Mobile BaaS provider")</f>
        <v>Exadel is a top US-based Cloud Mobile BaaS provider</v>
      </c>
    </row>
    <row r="254" spans="1:2" x14ac:dyDescent="0.25">
      <c r="A254" t="s">
        <v>1045</v>
      </c>
      <c r="B254" s="2" t="str">
        <f>HYPERLINK("https://exadel.com/news/sd-times-article-3-major-low-code-app-development-pitfalls-and-how-to-avoid-them/","SD Times Article: 3 Major Low-Code App Development Pitfalls and How to Avoid Them")</f>
        <v>SD Times Article: 3 Major Low-Code App Development Pitfalls and How to Avoid Them</v>
      </c>
    </row>
    <row r="255" spans="1:2" x14ac:dyDescent="0.25">
      <c r="A255" t="s">
        <v>1045</v>
      </c>
      <c r="B255" s="2" t="str">
        <f>HYPERLINK("https://exadel.com/news/new-website-and-customizable-plans-for-appery-io/","New Website and Customizable Plans for Appery.io")</f>
        <v>New Website and Customizable Plans for Appery.io</v>
      </c>
    </row>
    <row r="256" spans="1:2" x14ac:dyDescent="0.25">
      <c r="A256" t="s">
        <v>1045</v>
      </c>
      <c r="B256" s="2" t="str">
        <f>HYPERLINK("https://exadel.com/news/exadel-announces-blockchain-solutions/","Exadel Announces Blockchain Solutions for Mobile Applications, Healthcare, and Real Estate")</f>
        <v>Exadel Announces Blockchain Solutions for Mobile Applications, Healthcare, and Real Estate</v>
      </c>
    </row>
    <row r="257" spans="1:2" x14ac:dyDescent="0.25">
      <c r="A257" t="s">
        <v>1045</v>
      </c>
      <c r="B257" s="2" t="str">
        <f>HYPERLINK("https://exadel.com/news/android-your-business/","Android Is the #1 Mobile Platform: What It Means for Your Business")</f>
        <v>Android Is the #1 Mobile Platform: What It Means for Your Business</v>
      </c>
    </row>
    <row r="258" spans="1:2" x14ac:dyDescent="0.25">
      <c r="A258" t="s">
        <v>1163</v>
      </c>
      <c r="B258" s="2" t="str">
        <f>HYPERLINK("https://exadel.com/news/a-new-ml1-version-for-the-atlassian-data-center-goes-live/","A New ML1 Version for the Atlassian Data Center Goes Live. ML1 is Now Available to Data Center Users")</f>
        <v>A New ML1 Version for the Atlassian Data Center Goes Live. ML1 is Now Available to Data Center Users</v>
      </c>
    </row>
    <row r="259" spans="1:2" x14ac:dyDescent="0.25">
      <c r="A259" t="s">
        <v>1163</v>
      </c>
      <c r="B259" s="2" t="str">
        <f>HYPERLINK("https://exadel.com/news/what-is-the-best-facial-recogition-software-to-use-in-2021/","What is the Best Facial Recognition Software to Use in 2021?")</f>
        <v>What is the Best Facial Recognition Software to Use in 2021?</v>
      </c>
    </row>
    <row r="260" spans="1:2" x14ac:dyDescent="0.25">
      <c r="A260" t="s">
        <v>1163</v>
      </c>
      <c r="B260" s="2" t="str">
        <f>HYPERLINK("https://exadel.com/news/exadel-launches-ml1-ticket-automation-software-for-jira/","Exadel Launches ML1 — Ticket Automation Software for Jira")</f>
        <v>Exadel Launches ML1 — Ticket Automation Software for Jira</v>
      </c>
    </row>
    <row r="261" spans="1:2" x14ac:dyDescent="0.25">
      <c r="A261" t="s">
        <v>1164</v>
      </c>
      <c r="B261" s="2" t="str">
        <f>HYPERLINK("https://exadel.com/news/different-types-of-ml-bias-and-ways-to-detect-it","Different Types of ML Bias and Ways to Detect it")</f>
        <v>Different Types of ML Bias and Ways to Detect it</v>
      </c>
    </row>
    <row r="262" spans="1:2" x14ac:dyDescent="0.25">
      <c r="A262" t="s">
        <v>1164</v>
      </c>
      <c r="B262" s="2" t="str">
        <f>HYPERLINK("https://exadel.com/news/ai-implementation-what-does-it-take-to-adopt-artificial-intelligence-in-business","AI Implementation: What Does It Take to Adopt Artificial Intelligence in Business?")</f>
        <v>AI Implementation: What Does It Take to Adopt Artificial Intelligence in Business?</v>
      </c>
    </row>
    <row r="263" spans="1:2" x14ac:dyDescent="0.25">
      <c r="A263" t="s">
        <v>1164</v>
      </c>
      <c r="B263" s="2" t="str">
        <f>HYPERLINK("https://exadel.com/news/how-much-facial-recognition-software-cost-free-webinar","How Much Facial Recognition Software Costs: Free Webinar")</f>
        <v>How Much Facial Recognition Software Costs: Free Webinar</v>
      </c>
    </row>
    <row r="264" spans="1:2" x14ac:dyDescent="0.25">
      <c r="A264" t="s">
        <v>1164</v>
      </c>
      <c r="B264" s="2" t="str">
        <f>HYPERLINK("https://exadel.com/news/artificial-intelligence-in-hr-benefits-and-use-cases/","Artificial Intelligence in HR: benefits and use cases")</f>
        <v>Artificial Intelligence in HR: benefits and use cases</v>
      </c>
    </row>
    <row r="265" spans="1:2" x14ac:dyDescent="0.25">
      <c r="A265" t="s">
        <v>1164</v>
      </c>
      <c r="B265" s="2" t="str">
        <f>HYPERLINK("https://exadel.com/news/how-to-automate-attendance-management-using-face-recognition-technology/","How to Automate Attendance Management System Using Face Recognition Technology")</f>
        <v>How to Automate Attendance Management System Using Face Recognition Technology</v>
      </c>
    </row>
    <row r="266" spans="1:2" x14ac:dyDescent="0.25">
      <c r="A266" t="s">
        <v>1164</v>
      </c>
      <c r="B266" s="2" t="str">
        <f>HYPERLINK("https://exadel.com/news/compreface-version-0-5-is-live-heres-whats-new/","CompreFace Version 0.5 is Live! Here’s What’s New")</f>
        <v>CompreFace Version 0.5 is Live! Here’s What’s New</v>
      </c>
    </row>
    <row r="267" spans="1:2" x14ac:dyDescent="0.25">
      <c r="A267" t="s">
        <v>1164</v>
      </c>
      <c r="B267" s="2" t="str">
        <f>HYPERLINK("https://exadel.com/news/a-new-ml1-version-for-the-atlassian-data-center-goes-live/","A New ML1 Version for the Atlassian Data Center Goes Live. ML1 is Now Available to Data Center Users")</f>
        <v>A New ML1 Version for the Atlassian Data Center Goes Live. ML1 is Now Available to Data Center Users</v>
      </c>
    </row>
    <row r="268" spans="1:2" x14ac:dyDescent="0.25">
      <c r="A268" t="s">
        <v>1164</v>
      </c>
      <c r="B268" s="2" t="str">
        <f>HYPERLINK("https://exadel.com/news/ml-net-a-robust-framework-for-implementing-machine-learning-in-net-environments/","ML.NET: A Robust Framework for Implementing Machine Learning in .NET Environments")</f>
        <v>ML.NET: A Robust Framework for Implementing Machine Learning in .NET Environments</v>
      </c>
    </row>
    <row r="269" spans="1:2" x14ac:dyDescent="0.25">
      <c r="A269" t="s">
        <v>1164</v>
      </c>
      <c r="B269" s="2" t="str">
        <f>HYPERLINK("https://exadel.com/news/babymatch-app-launch-the-exadel-baby-parent-look-alike-app/","BabyMatch App Launch — the Exadel Baby-Parent Look-Alike App")</f>
        <v>BabyMatch App Launch — the Exadel Baby-Parent Look-Alike App</v>
      </c>
    </row>
    <row r="270" spans="1:2" x14ac:dyDescent="0.25">
      <c r="A270" t="s">
        <v>1164</v>
      </c>
      <c r="B270" s="2" t="str">
        <f>HYPERLINK("https://exadel.com/news/compreface-0-4-1-our-face-recognition-service-gets-an-update-for-better-user-experience/","CompreFace 0.4.1: Our Face Recognition Service Gets an Update for Better User Experience")</f>
        <v>CompreFace 0.4.1: Our Face Recognition Service Gets an Update for Better User Experience</v>
      </c>
    </row>
    <row r="271" spans="1:2" x14ac:dyDescent="0.25">
      <c r="A271" t="s">
        <v>1164</v>
      </c>
      <c r="B271" s="2" t="str">
        <f>HYPERLINK("https://exadel.com/news/deploying-multiple-machine-learning-models-on-a-single-server/","Deploying Multiple Machine Learning Models on a Single Server")</f>
        <v>Deploying Multiple Machine Learning Models on a Single Server</v>
      </c>
    </row>
    <row r="272" spans="1:2" x14ac:dyDescent="0.25">
      <c r="A272" t="s">
        <v>1164</v>
      </c>
      <c r="B272" s="2" t="str">
        <f>HYPERLINK("https://exadel.com/news/compreface-0-4-new-features-better-user-experience-and-privacy-protection/","CompreFace 0.4: New Features, Better User Experience, and Privacy Protection")</f>
        <v>CompreFace 0.4: New Features, Better User Experience, and Privacy Protection</v>
      </c>
    </row>
    <row r="273" spans="1:2" x14ac:dyDescent="0.25">
      <c r="A273" t="s">
        <v>1164</v>
      </c>
      <c r="B273" s="2" t="str">
        <f>HYPERLINK("https://exadel.com/news/compreface-launch-the-exadel-face-recognition-service/","CompreFace Launch — the Exadel Face Recognition Project")</f>
        <v>CompreFace Launch — the Exadel Face Recognition Project</v>
      </c>
    </row>
    <row r="274" spans="1:2" x14ac:dyDescent="0.25">
      <c r="A274" t="s">
        <v>1164</v>
      </c>
      <c r="B274" s="2" t="str">
        <f>HYPERLINK("https://exadel.com/news/artificial-intelligence-in-sales-how-smart-algorithms-help-businesses-become-more-efficient-and-profitable/","Artificial Intelligence in Sales and Marketing: How Smart Algorithms Help Businesses Become More Efficient and Profitable")</f>
        <v>Artificial Intelligence in Sales and Marketing: How Smart Algorithms Help Businesses Become More Efficient and Profitable</v>
      </c>
    </row>
    <row r="275" spans="1:2" x14ac:dyDescent="0.25">
      <c r="A275" t="s">
        <v>1165</v>
      </c>
      <c r="B275" s="2" t="str">
        <f>HYPERLINK("https://exadel.com/news/aem-content-fragments-links-localization-part-2","AEM Content Fragments: Links Localization. Part 2")</f>
        <v>AEM Content Fragments: Links Localization. Part 2</v>
      </c>
    </row>
    <row r="276" spans="1:2" x14ac:dyDescent="0.25">
      <c r="A276" t="s">
        <v>1165</v>
      </c>
      <c r="B276" s="2" t="str">
        <f>HYPERLINK("https://exadel.com/news/aem-content-fragments-links-localization-part-1","AEM Content Fragments: Links Localization. Part 1")</f>
        <v>AEM Content Fragments: Links Localization. Part 1</v>
      </c>
    </row>
    <row r="277" spans="1:2" x14ac:dyDescent="0.25">
      <c r="A277" t="s">
        <v>1125</v>
      </c>
      <c r="B277" s="2" t="str">
        <f>HYPERLINK("https://exadel.com/news/exadel-responds-to-covid-19-a-message-from-our-ceo/","Exadel Responds to COVID-19: A Message from Our CEO")</f>
        <v>Exadel Responds to COVID-19: A Message from Our CEO</v>
      </c>
    </row>
    <row r="278" spans="1:2" x14ac:dyDescent="0.25">
      <c r="A278" t="s">
        <v>1125</v>
      </c>
      <c r="B278" s="2" t="str">
        <f>HYPERLINK("https://exadel.com/exadel-amadeus-are-teaming-up-to-push-technology-innovation/","Exadel &amp; Amadeus Are Teaming Up to Push Technology Innovation to a New Level")</f>
        <v>Exadel &amp; Amadeus Are Teaming Up to Push Technology Innovation to a New Level</v>
      </c>
    </row>
    <row r="279" spans="1:2" x14ac:dyDescent="0.25">
      <c r="A279" t="s">
        <v>1166</v>
      </c>
      <c r="B279" s="2" t="str">
        <f>HYPERLINK("https://exadel.com/news/what-is-kubernetes-and-how-can-it-help-your-company/","What is Kubernetes, and how can it help your company?")</f>
        <v>What is Kubernetes, and how can it help your company?</v>
      </c>
    </row>
    <row r="280" spans="1:2" x14ac:dyDescent="0.25">
      <c r="A280" t="s">
        <v>1166</v>
      </c>
      <c r="B280" s="2" t="str">
        <f>HYPERLINK("https://exadel.com/news/our-devops-toolbox-kubernetes/","Our DevOps Toolbox: Kubernetes Benefits")</f>
        <v>Our DevOps Toolbox: Kubernetes Benefits</v>
      </c>
    </row>
    <row r="281" spans="1:2" x14ac:dyDescent="0.25">
      <c r="A281" t="s">
        <v>1166</v>
      </c>
      <c r="B281" s="2" t="str">
        <f>HYPERLINK("https://exadel.com/news/getting-more-out-of-multi-cloud-for-the-enterprise/","Getting More out of Multi-Cloud for the Enterprise")</f>
        <v>Getting More out of Multi-Cloud for the Enterprise</v>
      </c>
    </row>
    <row r="282" spans="1:2" x14ac:dyDescent="0.25">
      <c r="A282" t="s">
        <v>1166</v>
      </c>
      <c r="B282" s="2" t="str">
        <f>HYPERLINK("https://exadel.com/news/crosskube-qa-rapid-deployment-of-environments-to-any-cloud/","CrossKube Q&amp;A: Rapid Deployment of Environments to Any Cloud")</f>
        <v>CrossKube Q&amp;A: Rapid Deployment of Environments to Any Cloud</v>
      </c>
    </row>
    <row r="283" spans="1:2" x14ac:dyDescent="0.25">
      <c r="A283" t="s">
        <v>1166</v>
      </c>
      <c r="B283" s="2" t="str">
        <f>HYPERLINK("https://exadel.com/news/introducing-crosskube-deploy-a-kubernetes-environment-in-any-cloud-fast/","Introducing CrossKube: Deploy a Kubernetes Environment in Any Cloud, Fast")</f>
        <v>Introducing CrossKube: Deploy a Kubernetes Environment in Any Cloud, Fast</v>
      </c>
    </row>
    <row r="284" spans="1:2" x14ac:dyDescent="0.25">
      <c r="A284" t="s">
        <v>1167</v>
      </c>
      <c r="B284" s="2" t="str">
        <f>HYPERLINK("https://exadel.com/news/exadel-launches-ml1-ticket-automation-software-for-jira/","Exadel Launches ML1 — Ticket Automation Software for Jira")</f>
        <v>Exadel Launches ML1 — Ticket Automation Software for Jira</v>
      </c>
    </row>
    <row r="285" spans="1:2" x14ac:dyDescent="0.25">
      <c r="A285" t="s">
        <v>1011</v>
      </c>
      <c r="B285" s="2" t="str">
        <f>HYPERLINK("https://exadel.com/news/exadel-hosts-quiz-show-the-internet-of-think","Exadel Hosts Quiz Show “The Internet of Think”")</f>
        <v>Exadel Hosts Quiz Show “The Internet of Think”</v>
      </c>
    </row>
    <row r="286" spans="1:2" x14ac:dyDescent="0.25">
      <c r="A286" t="s">
        <v>1011</v>
      </c>
      <c r="B286" s="2" t="str">
        <f>HYPERLINK("https://exadel.com/news/lets-play-the-internet-of-think","Let’s Play “The Internet of Think:” An Information Technology Quiz Created by Exadel for Industry Specialists")</f>
        <v>Let’s Play “The Internet of Think:” An Information Technology Quiz Created by Exadel for Industry Specialists</v>
      </c>
    </row>
    <row r="287" spans="1:2" x14ac:dyDescent="0.25">
      <c r="A287" t="s">
        <v>1011</v>
      </c>
      <c r="B287" s="2" t="str">
        <f>HYPERLINK("https://exadel.com/news/what-iot-trends-will-make-an-impact-in-2021/","What IoT Trends Will Make an Impact in 2021?")</f>
        <v>What IoT Trends Will Make an Impact in 2021?</v>
      </c>
    </row>
    <row r="288" spans="1:2" x14ac:dyDescent="0.25">
      <c r="A288" t="s">
        <v>1011</v>
      </c>
      <c r="B288" s="2" t="str">
        <f>HYPERLINK("https://exadel.com/news/amazon-iot-button/","The Amazon IoT Button: Dedicated Hardware to Do One Cool Thing")</f>
        <v>The Amazon IoT Button: Dedicated Hardware to Do One Cool Thing</v>
      </c>
    </row>
    <row r="289" spans="1:2" x14ac:dyDescent="0.25">
      <c r="A289" t="s">
        <v>1011</v>
      </c>
      <c r="B289" s="2" t="str">
        <f>HYPERLINK("https://exadel.com/news/fourth-industrial-revolution-ar-iot/","The Fourth Industrial Revolution: The Integration of IoT and AR")</f>
        <v>The Fourth Industrial Revolution: The Integration of IoT and AR</v>
      </c>
    </row>
    <row r="290" spans="1:2" x14ac:dyDescent="0.25">
      <c r="A290" t="s">
        <v>1011</v>
      </c>
      <c r="B290" s="2" t="str">
        <f>HYPERLINK("https://exadel.com/news/roundup-iot-1/","News Roundup: The Future Is IoT")</f>
        <v>News Roundup: The Future Is IoT</v>
      </c>
    </row>
    <row r="291" spans="1:2" x14ac:dyDescent="0.25">
      <c r="A291" t="s">
        <v>1011</v>
      </c>
      <c r="B291" s="2" t="str">
        <f>HYPERLINK("https://exadel.com/news/cloud-architecture-for-iot-knowledge-teamwork-key/","Cloud Architecture for IoT: Knowledge, Teamwork Key")</f>
        <v>Cloud Architecture for IoT: Knowledge, Teamwork Key</v>
      </c>
    </row>
    <row r="292" spans="1:2" x14ac:dyDescent="0.25">
      <c r="A292" t="s">
        <v>1011</v>
      </c>
      <c r="B292" s="2" t="str">
        <f>HYPERLINK("https://exadel.com/news/how-to-be-an-internet-of-things-iot-developer-in-the-modern-age/","How to Be an Internet of Things (IoT) Developer in the Modern Age")</f>
        <v>How to Be an Internet of Things (IoT) Developer in the Modern Age</v>
      </c>
    </row>
    <row r="293" spans="1:2" x14ac:dyDescent="0.25">
      <c r="A293" t="s">
        <v>1011</v>
      </c>
      <c r="B293" s="2" t="str">
        <f>HYPERLINK("https://exadel.com/news/iot-and-ipv6/","IoT and IPv6")</f>
        <v>IoT and IPv6</v>
      </c>
    </row>
    <row r="294" spans="1:2" x14ac:dyDescent="0.25">
      <c r="A294" t="s">
        <v>903</v>
      </c>
      <c r="B294" s="2" t="str">
        <f>HYPERLINK("https://exadel.com/news/recap-innovation-lab-2020-what-innovating-the-future-looks-like/","Innovation Lab 2020 What Innovating the Future Looks Like")</f>
        <v>Innovation Lab 2020 What Innovating the Future Looks Like</v>
      </c>
    </row>
    <row r="295" spans="1:2" x14ac:dyDescent="0.25">
      <c r="A295" t="s">
        <v>903</v>
      </c>
      <c r="B295" s="2" t="str">
        <f>HYPERLINK("https://exadel.com/news/an-overview-of-the-innovation-lab/","An Overview of the Innovation Lab by Exadel")</f>
        <v>An Overview of the Innovation Lab by Exadel</v>
      </c>
    </row>
    <row r="296" spans="1:2" x14ac:dyDescent="0.25">
      <c r="A296" t="s">
        <v>903</v>
      </c>
      <c r="B296" s="2" t="str">
        <f>HYPERLINK("https://exadel.com/news/innovation-lab-by-exadel-now-supports-full-chatbot-development/","Innovation Lab by Exadel Now Supports Full Chatbot Development")</f>
        <v>Innovation Lab by Exadel Now Supports Full Chatbot Development</v>
      </c>
    </row>
    <row r="297" spans="1:2" x14ac:dyDescent="0.25">
      <c r="A297" t="s">
        <v>903</v>
      </c>
      <c r="B297" s="2" t="str">
        <f>HYPERLINK("https://exadel.com/news/recap-digital-transformation-with-exadels-jonathan-fries/","Digital Transformation with Exadel’s Jonathan Fries")</f>
        <v>Digital Transformation with Exadel’s Jonathan Fries</v>
      </c>
    </row>
    <row r="298" spans="1:2" x14ac:dyDescent="0.25">
      <c r="A298" t="s">
        <v>903</v>
      </c>
      <c r="B298" s="2" t="str">
        <f>HYPERLINK("https://exadel.com/news/from-vision-to-decision-exadel-launches-innovation-lab/","From Vision to Decision: Exadel Launches Innovation Lab")</f>
        <v>From Vision to Decision: Exadel Launches Innovation Lab</v>
      </c>
    </row>
    <row r="299" spans="1:2" x14ac:dyDescent="0.25">
      <c r="A299" t="s">
        <v>1103</v>
      </c>
      <c r="B299" s="2" t="str">
        <f>HYPERLINK("https://exadel.com/news/exadel-and-armour-cybersecurity-announce-strategic-partnership","Exadel and Armour Cybersecurity Announce Strategic Partnership")</f>
        <v>Exadel and Armour Cybersecurity Announce Strategic Partnership</v>
      </c>
    </row>
    <row r="300" spans="1:2" x14ac:dyDescent="0.25">
      <c r="A300" t="s">
        <v>1103</v>
      </c>
      <c r="B300" s="2" t="str">
        <f>HYPERLINK("https://exadel.com/news/news-roundup-cybersecurity-awareness/","News Roundup: Cybersecurity Awareness")</f>
        <v>News Roundup: Cybersecurity Awareness</v>
      </c>
    </row>
    <row r="301" spans="1:2" x14ac:dyDescent="0.25">
      <c r="A301" t="s">
        <v>1103</v>
      </c>
      <c r="B301" s="2" t="str">
        <f>HYPERLINK("https://exadel.com/news/in-an-era-of-hacking/","In an Era of Hacking, How Companies Can Keep Personal Information Safe")</f>
        <v>In an Era of Hacking, How Companies Can Keep Personal Information Safe</v>
      </c>
    </row>
    <row r="302" spans="1:2" x14ac:dyDescent="0.25">
      <c r="A302" t="s">
        <v>1103</v>
      </c>
      <c r="B302" s="2" t="str">
        <f>HYPERLINK("https://exadel.com/news/how-is-digital-security-affecting-financial-service/","How Is Digital Security Affecting Financial Services?")</f>
        <v>How Is Digital Security Affecting Financial Services?</v>
      </c>
    </row>
    <row r="303" spans="1:2" x14ac:dyDescent="0.25">
      <c r="A303" t="s">
        <v>1103</v>
      </c>
      <c r="B303" s="2" t="str">
        <f>HYPERLINK("https://exadel.com/news/iso-certifies-exadel-for-information-security/","ISO Certifies Exadel for Information Security")</f>
        <v>ISO Certifies Exadel for Information Security</v>
      </c>
    </row>
    <row r="304" spans="1:2" x14ac:dyDescent="0.25">
      <c r="A304" t="s">
        <v>847</v>
      </c>
      <c r="B304" s="2" t="str">
        <f>HYPERLINK("https://exadel.com/news/artificial-intelligence-in-hr-benefits-and-use-cases/","Artificial Intelligence in HR: benefits and use cases")</f>
        <v>Artificial Intelligence in HR: benefits and use cases</v>
      </c>
    </row>
    <row r="305" spans="1:2" x14ac:dyDescent="0.25">
      <c r="A305" t="s">
        <v>847</v>
      </c>
      <c r="B305" s="2" t="str">
        <f>HYPERLINK("https://exadel.com/news/digital-transformation-in-the-education-sector-the-impact-of-covid-19-on-implementing-new-it-systems/","Digital Transformation in the Education Sector: The Impact of COVID-19 on Implementing New IT Systems")</f>
        <v>Digital Transformation in the Education Sector: The Impact of COVID-19 on Implementing New IT Systems</v>
      </c>
    </row>
    <row r="306" spans="1:2" x14ac:dyDescent="0.25">
      <c r="A306" t="s">
        <v>847</v>
      </c>
      <c r="B306" s="2" t="str">
        <f>HYPERLINK("https://exadel.com/news/exadel-provides-healthcare-software-development-services-to-ghx/","Exadel Provides Agile Healthcare	Solution to GHX")</f>
        <v>Exadel Provides Agile Healthcare	Solution to GHX</v>
      </c>
    </row>
    <row r="307" spans="1:2" x14ac:dyDescent="0.25">
      <c r="A307" t="s">
        <v>847</v>
      </c>
      <c r="B307" s="2" t="str">
        <f>HYPERLINK("https://exadel.com/news/helping-the-healthcare-industry-during-covid-19/","Helping the Healthcare Industry During COVID-19")</f>
        <v>Helping the Healthcare Industry During COVID-19</v>
      </c>
    </row>
    <row r="308" spans="1:2" x14ac:dyDescent="0.25">
      <c r="A308" t="s">
        <v>847</v>
      </c>
      <c r="B308" s="2" t="str">
        <f>HYPERLINK("https://exadel.com/news/helping-the-financial-services-industry-during-covid-19-2/","Helping the Financial Services Industry During COVID-19")</f>
        <v>Helping the Financial Services Industry During COVID-19</v>
      </c>
    </row>
    <row r="309" spans="1:2" x14ac:dyDescent="0.25">
      <c r="A309" t="s">
        <v>847</v>
      </c>
      <c r="B309" s="2" t="str">
        <f>HYPERLINK("https://exadel.com/news/helping-the-fitness-industry-during-covid-19/","Helping the Fitness Industry During COVID-19")</f>
        <v>Helping the Fitness Industry During COVID-19</v>
      </c>
    </row>
    <row r="310" spans="1:2" x14ac:dyDescent="0.25">
      <c r="A310" t="s">
        <v>847</v>
      </c>
      <c r="B310" s="2" t="str">
        <f>HYPERLINK("https://exadel.com/news/helping-the-retail-industry-recover-during-covid-19/","Helping the Retail Industry Recover during COVID-19")</f>
        <v>Helping the Retail Industry Recover during COVID-19</v>
      </c>
    </row>
    <row r="311" spans="1:2" x14ac:dyDescent="0.25">
      <c r="A311" t="s">
        <v>847</v>
      </c>
      <c r="B311" s="2" t="str">
        <f>HYPERLINK("https://exadel.com/news/helping-the-real-estate-industry-recover-during-covid-19/","Helping the Real Estate Industry Recover during COVID-19")</f>
        <v>Helping the Real Estate Industry Recover during COVID-19</v>
      </c>
    </row>
    <row r="312" spans="1:2" x14ac:dyDescent="0.25">
      <c r="A312" t="s">
        <v>847</v>
      </c>
      <c r="B312" s="2" t="str">
        <f>HYPERLINK("https://exadel.com/news/global-procurement-application-designing-a-catalog-module/","Global Procurement Application: Designing a Catalog Module")</f>
        <v>Global Procurement Application: Designing a Catalog Module</v>
      </c>
    </row>
    <row r="313" spans="1:2" x14ac:dyDescent="0.25">
      <c r="A313" t="s">
        <v>847</v>
      </c>
      <c r="B313" s="2" t="str">
        <f>HYPERLINK("https://exadel.com/news/global-procurement-application-designing-an-inventory-module/","Global Procurement Application: Designing an Inventory Module")</f>
        <v>Global Procurement Application: Designing an Inventory Module</v>
      </c>
    </row>
    <row r="314" spans="1:2" x14ac:dyDescent="0.25">
      <c r="A314" t="s">
        <v>847</v>
      </c>
      <c r="B314" s="2" t="str">
        <f>HYPERLINK("https://exadel.com/news/to-bet-or-not-to-bet-on-digital-transformation-3-trends-reshaping-the-gambling-industry/","To Bet or Not to Bet...on Digital Transformation: 3 Trends Reshaping the Gambling Industry")</f>
        <v>To Bet or Not to Bet...on Digital Transformation: 3 Trends Reshaping the Gambling Industry</v>
      </c>
    </row>
    <row r="315" spans="1:2" x14ac:dyDescent="0.25">
      <c r="A315" t="s">
        <v>847</v>
      </c>
      <c r="B315" s="2" t="str">
        <f>HYPERLINK("https://exadel.com/news/digital-transformation-in-toll-road-authorities-past-present-future/","Digital Transformation for Toll Road Authorities: Past • Present • Future")</f>
        <v>Digital Transformation for Toll Road Authorities: Past • Present • Future</v>
      </c>
    </row>
    <row r="316" spans="1:2" x14ac:dyDescent="0.25">
      <c r="A316" t="s">
        <v>847</v>
      </c>
      <c r="B316" s="2" t="str">
        <f>HYPERLINK("https://exadel.com/news/the-impact-of-tech-advances-in-the-healthcare-industry/","The Impact of Tech Advances in the Healthcare Industry")</f>
        <v>The Impact of Tech Advances in the Healthcare Industry</v>
      </c>
    </row>
    <row r="317" spans="1:2" x14ac:dyDescent="0.25">
      <c r="A317" t="s">
        <v>847</v>
      </c>
      <c r="B317" s="2" t="str">
        <f>HYPERLINK("https://exadel.com/news/how-digital-transformation-is-impacting-the-sports-and-fitness-industry/","How Digital Transformation Is Impacting the Sports and Fitness Industry")</f>
        <v>How Digital Transformation Is Impacting the Sports and Fitness Industry</v>
      </c>
    </row>
    <row r="318" spans="1:2" x14ac:dyDescent="0.25">
      <c r="A318" t="s">
        <v>847</v>
      </c>
      <c r="B318" s="2" t="str">
        <f>HYPERLINK("https://exadel.com/news/digital-transformation-in-the-financial-sector-past-present-future/","Digital Transformation in the Financial Sector: Past • Present • Future")</f>
        <v>Digital Transformation in the Financial Sector: Past • Present • Future</v>
      </c>
    </row>
    <row r="319" spans="1:2" x14ac:dyDescent="0.25">
      <c r="A319" t="s">
        <v>847</v>
      </c>
      <c r="B319" s="2" t="str">
        <f>HYPERLINK("https://exadel.com/news/4-cloud-computing-tools-driving-growth-and-scalability-in-the-financial-sector/","4 Cloud Computing Tools Driving Growth and Scalability in the Financial Sector")</f>
        <v>4 Cloud Computing Tools Driving Growth and Scalability in the Financial Sector</v>
      </c>
    </row>
    <row r="320" spans="1:2" x14ac:dyDescent="0.25">
      <c r="A320" t="s">
        <v>847</v>
      </c>
      <c r="B320" s="2" t="str">
        <f>HYPERLINK("https://exadel.com/news/5-ways-financial-organizations-are-digitally-challenging-the-status-quo/","5 Ways of Digital Transformation in Financial Organizations")</f>
        <v>5 Ways of Digital Transformation in Financial Organizations</v>
      </c>
    </row>
    <row r="321" spans="1:2" x14ac:dyDescent="0.25">
      <c r="A321" t="s">
        <v>847</v>
      </c>
      <c r="B321" s="2" t="str">
        <f>HYPERLINK("https://exadel.com/news/health-tech-innovator-exadel-at-ihrsa-2019/","Health Tech Innovation at IHRSA 2019")</f>
        <v>Health Tech Innovation at IHRSA 2019</v>
      </c>
    </row>
    <row r="322" spans="1:2" x14ac:dyDescent="0.25">
      <c r="A322" t="s">
        <v>847</v>
      </c>
      <c r="B322" s="2" t="str">
        <f>HYPERLINK("https://exadel.com/news/qa-the-ways-tech-is-driving-e-commerce/","The Ways Tech Is Driving E-commerce")</f>
        <v>The Ways Tech Is Driving E-commerce</v>
      </c>
    </row>
    <row r="323" spans="1:2" x14ac:dyDescent="0.25">
      <c r="A323" t="s">
        <v>847</v>
      </c>
      <c r="B323" s="2" t="str">
        <f>HYPERLINK("https://exadel.com/news/webcast-ecommerce-trends/","Webcast: E-commerce Trends")</f>
        <v>Webcast: E-commerce Trends</v>
      </c>
    </row>
    <row r="324" spans="1:2" x14ac:dyDescent="0.25">
      <c r="A324" t="s">
        <v>847</v>
      </c>
      <c r="B324" s="2" t="str">
        <f>HYPERLINK("https://exadel.com/news/exadel-announces-blockchain-solutions/","Exadel Announces Blockchain Solutions for Mobile Applications, Healthcare, and Real Estate")</f>
        <v>Exadel Announces Blockchain Solutions for Mobile Applications, Healthcare, and Real Estate</v>
      </c>
    </row>
    <row r="325" spans="1:2" x14ac:dyDescent="0.25">
      <c r="A325" t="s">
        <v>847</v>
      </c>
      <c r="B325" s="2" t="str">
        <f>HYPERLINK("https://exadel.com/news/jonathan-fries-sports-betting-big-challenge/","The Big Challenge for Sports Betting")</f>
        <v>The Big Challenge for Sports Betting</v>
      </c>
    </row>
    <row r="326" spans="1:2" x14ac:dyDescent="0.25">
      <c r="A326" t="s">
        <v>847</v>
      </c>
      <c r="B326" s="2" t="str">
        <f>HYPERLINK("https://exadel.com/news/fima-katz-finance-organizations-digital-boom/","Finance Organizations and the Digital Boom")</f>
        <v>Finance Organizations and the Digital Boom</v>
      </c>
    </row>
    <row r="327" spans="1:2" x14ac:dyDescent="0.25">
      <c r="A327" t="s">
        <v>847</v>
      </c>
      <c r="B327" s="2" t="str">
        <f>HYPERLINK("https://exadel.com/news/sports-bettings-new-challenge-software-engineering/","Sports Betting’s New Challenge: Software Engineering")</f>
        <v>Sports Betting’s New Challenge: Software Engineering</v>
      </c>
    </row>
    <row r="328" spans="1:2" x14ac:dyDescent="0.25">
      <c r="A328" t="s">
        <v>847</v>
      </c>
      <c r="B328" s="2" t="str">
        <f>HYPERLINK("https://exadel.com/news/soft-robotics-in-the-contemporary-workplace/","Soft Robotics in the Contemporary Workplace")</f>
        <v>Soft Robotics in the Contemporary Workplace</v>
      </c>
    </row>
    <row r="329" spans="1:2" x14ac:dyDescent="0.25">
      <c r="A329" t="s">
        <v>847</v>
      </c>
      <c r="B329" s="2" t="str">
        <f>HYPERLINK("https://exadel.com/news/blockchain-grabs-real-estate/","Blockchain Grabs Real Estate")</f>
        <v>Blockchain Grabs Real Estate</v>
      </c>
    </row>
    <row r="330" spans="1:2" x14ac:dyDescent="0.25">
      <c r="A330" t="s">
        <v>847</v>
      </c>
      <c r="B330" s="2" t="str">
        <f>HYPERLINK("https://exadel.com/news/driverless-cars-urban-planning/","What Driverless Cars Mean for the Role of AI in Urban Planning")</f>
        <v>What Driverless Cars Mean for the Role of AI in Urban Planning</v>
      </c>
    </row>
    <row r="331" spans="1:2" x14ac:dyDescent="0.25">
      <c r="A331" t="s">
        <v>847</v>
      </c>
      <c r="B331" s="2" t="str">
        <f>HYPERLINK("https://exadel.com/news/driving-air-travel-data-innovation-rest-apis/","Driving Air Travel Data Innovation: REST APIs")</f>
        <v>Driving Air Travel Data Innovation: REST APIs</v>
      </c>
    </row>
    <row r="332" spans="1:2" x14ac:dyDescent="0.25">
      <c r="A332" t="s">
        <v>847</v>
      </c>
      <c r="B332" s="2" t="str">
        <f>HYPERLINK("https://exadel.com/news/technology-advances-on-disease/","Technology versus Disease: How Tech Is Winning")</f>
        <v>Technology versus Disease: How Tech Is Winning</v>
      </c>
    </row>
    <row r="333" spans="1:2" x14ac:dyDescent="0.25">
      <c r="A333" t="s">
        <v>847</v>
      </c>
      <c r="B333" s="2" t="str">
        <f>HYPERLINK("https://exadel.com/news/how-is-digital-security-affecting-financial-service/","How Is Digital Security Affecting Financial Services?")</f>
        <v>How Is Digital Security Affecting Financial Services?</v>
      </c>
    </row>
    <row r="334" spans="1:2" x14ac:dyDescent="0.25">
      <c r="A334" t="s">
        <v>847</v>
      </c>
      <c r="B334" s="2" t="str">
        <f>HYPERLINK("https://exadel.com/news/technology-helping-hurting-us-healthcare/","How Technology Is Helping and Hurting the US Healthcare System")</f>
        <v>How Technology Is Helping and Hurting the US Healthcare System</v>
      </c>
    </row>
    <row r="335" spans="1:2" x14ac:dyDescent="0.25">
      <c r="A335" t="s">
        <v>1168</v>
      </c>
      <c r="B335" s="2" t="str">
        <f>HYPERLINK("https://exadel.com/news/aem-tip-passing-string-arguments-from-htl-to-the-back-end/","AEM Tip: Passing String Arguments from HTL to the Back End")</f>
        <v>AEM Tip: Passing String Arguments from HTL to the Back End</v>
      </c>
    </row>
    <row r="336" spans="1:2" x14ac:dyDescent="0.25">
      <c r="A336" t="s">
        <v>1169</v>
      </c>
      <c r="B336" s="2" t="str">
        <f>HYPERLINK("https://exadel.com/news/exadel-internal-hackathon-generates-outstanding-digital-solution-pocs/","Exadel Internal Hackathon Generates Outstanding Digital Solution PoCs")</f>
        <v>Exadel Internal Hackathon Generates Outstanding Digital Solution PoCs</v>
      </c>
    </row>
    <row r="337" spans="1:2" x14ac:dyDescent="0.25">
      <c r="A337" t="s">
        <v>1169</v>
      </c>
      <c r="B337" s="2" t="str">
        <f>HYPERLINK("https://exadel.com/news/exadel-developers-take-on-covid-19-challenges-with-employee-led-hackathon/","Exadel Developers Take on COVID-19 Challenges with Employee-Led Hackathon")</f>
        <v>Exadel Developers Take on COVID-19 Challenges with Employee-Led Hackathon</v>
      </c>
    </row>
    <row r="338" spans="1:2" x14ac:dyDescent="0.25">
      <c r="A338" t="s">
        <v>1169</v>
      </c>
      <c r="B338" s="2" t="str">
        <f>HYPERLINK("https://exadel.com/news/exadel-announces-winners-of-appery-io-virtual-hackathon/","Exadel Announces Winners of Appery.io Virtual Hackathon")</f>
        <v>Exadel Announces Winners of Appery.io Virtual Hackathon</v>
      </c>
    </row>
    <row r="339" spans="1:2" x14ac:dyDescent="0.25">
      <c r="A339" t="s">
        <v>1169</v>
      </c>
      <c r="B339" s="2" t="str">
        <f>HYPERLINK("https://exadel.com/news/global-developer-community-unites-for-appery-io-covid-19-hackathon/","Global Developer Community Unites for Appery.io COVID-19 Hackathon")</f>
        <v>Global Developer Community Unites for Appery.io COVID-19 Hackathon</v>
      </c>
    </row>
    <row r="340" spans="1:2" x14ac:dyDescent="0.25">
      <c r="A340" t="s">
        <v>1169</v>
      </c>
      <c r="B340" s="2" t="str">
        <f>HYPERLINK("https://exadel.com/news/hackathon-time-in-minsk/","Hackathon Time in Minsk")</f>
        <v>Hackathon Time in Minsk</v>
      </c>
    </row>
    <row r="341" spans="1:2" x14ac:dyDescent="0.25">
      <c r="A341" t="s">
        <v>1170</v>
      </c>
      <c r="B341" s="2" t="str">
        <f>HYPERLINK("https://exadel.com/news/global-procurement-application-designing-a-catalog-module/","Global Procurement Application: Designing a Catalog Module")</f>
        <v>Global Procurement Application: Designing a Catalog Module</v>
      </c>
    </row>
    <row r="342" spans="1:2" x14ac:dyDescent="0.25">
      <c r="A342" t="s">
        <v>1170</v>
      </c>
      <c r="B342" s="2" t="str">
        <f>HYPERLINK("https://exadel.com/news/global-procurement-application-designing-an-inventory-module/","Global Procurement Application: Designing an Inventory Module")</f>
        <v>Global Procurement Application: Designing an Inventory Module</v>
      </c>
    </row>
    <row r="343" spans="1:2" x14ac:dyDescent="0.25">
      <c r="A343" t="s">
        <v>1037</v>
      </c>
      <c r="B343" s="2" t="str">
        <f>HYPERLINK("https://exadel.com/news/exadel-aquired-leading-fintech-provider-cpqi","Exadel Aquired Leading FinTech Provider CPQi")</f>
        <v>Exadel Aquired Leading FinTech Provider CPQi</v>
      </c>
    </row>
    <row r="344" spans="1:2" x14ac:dyDescent="0.25">
      <c r="A344" t="s">
        <v>1037</v>
      </c>
      <c r="B344" s="2" t="str">
        <f>HYPERLINK("https://exadel.com/news/helping-the-financial-services-industry-during-covid-19-2/","Helping the Financial Services Industry During COVID-19")</f>
        <v>Helping the Financial Services Industry During COVID-19</v>
      </c>
    </row>
    <row r="345" spans="1:2" x14ac:dyDescent="0.25">
      <c r="A345" t="s">
        <v>1037</v>
      </c>
      <c r="B345" s="2" t="str">
        <f>HYPERLINK("https://exadel.com/news/digital-transformation-in-the-financial-sector-past-present-future/","Digital Transformation in the Financial Sector: Past • Present • Future")</f>
        <v>Digital Transformation in the Financial Sector: Past • Present • Future</v>
      </c>
    </row>
    <row r="346" spans="1:2" x14ac:dyDescent="0.25">
      <c r="A346" t="s">
        <v>1037</v>
      </c>
      <c r="B346" s="2" t="str">
        <f>HYPERLINK("https://exadel.com/news/4-cloud-computing-tools-driving-growth-and-scalability-in-the-financial-sector/","4 Cloud Computing Tools Driving Growth and Scalability in the Financial Sector")</f>
        <v>4 Cloud Computing Tools Driving Growth and Scalability in the Financial Sector</v>
      </c>
    </row>
    <row r="347" spans="1:2" x14ac:dyDescent="0.25">
      <c r="A347" t="s">
        <v>1037</v>
      </c>
      <c r="B347" s="2" t="str">
        <f>HYPERLINK("https://exadel.com/news/5-ways-financial-organizations-are-digitally-challenging-the-status-quo/","5 Ways of Digital Transformation in Financial Organizations")</f>
        <v>5 Ways of Digital Transformation in Financial Organizations</v>
      </c>
    </row>
    <row r="348" spans="1:2" x14ac:dyDescent="0.25">
      <c r="A348" t="s">
        <v>1037</v>
      </c>
      <c r="B348" s="2" t="str">
        <f>HYPERLINK("https://exadel.com/news/fima-katz-finance-organizations-digital-boom/","Finance Organizations and the Digital Boom")</f>
        <v>Finance Organizations and the Digital Boom</v>
      </c>
    </row>
    <row r="349" spans="1:2" x14ac:dyDescent="0.25">
      <c r="A349" t="s">
        <v>1037</v>
      </c>
      <c r="B349" s="2" t="str">
        <f>HYPERLINK("https://exadel.com/news/fintech-advancing-faster-and-faster/","FinTech Moves Faster and Faster Every Day")</f>
        <v>FinTech Moves Faster and Faster Every Day</v>
      </c>
    </row>
    <row r="350" spans="1:2" x14ac:dyDescent="0.25">
      <c r="A350" t="s">
        <v>1171</v>
      </c>
      <c r="B350" s="2" t="str">
        <f>HYPERLINK("https://exadel.com/news/the-new-compreface-version-release","The new CompreFace 1.0 version release")</f>
        <v>The new CompreFace 1.0 version release</v>
      </c>
    </row>
    <row r="351" spans="1:2" x14ac:dyDescent="0.25">
      <c r="A351" t="s">
        <v>1171</v>
      </c>
      <c r="B351" s="2" t="str">
        <f>HYPERLINK("https://exadel.com/news/compreface-is-now-available-on-aws-marketplace","CompreFace is now available on AWS marketplace")</f>
        <v>CompreFace is now available on AWS marketplace</v>
      </c>
    </row>
    <row r="352" spans="1:2" x14ac:dyDescent="0.25">
      <c r="A352" t="s">
        <v>1171</v>
      </c>
      <c r="B352" s="2" t="str">
        <f>HYPERLINK("https://exadel.com/news/use-cases-for-facial-recognition-in-business","Use Cases for Facial Recognition in Business")</f>
        <v>Use Cases for Facial Recognition in Business</v>
      </c>
    </row>
    <row r="353" spans="1:2" x14ac:dyDescent="0.25">
      <c r="A353" t="s">
        <v>1171</v>
      </c>
      <c r="B353" s="2" t="str">
        <f>HYPERLINK("https://exadel.com/news/face-recognition-during-coronavirus-do-masks-block-facial-recognition","Face Recognition During Coronavirus: Do Masks Block Facial Recognition?")</f>
        <v>Face Recognition During Coronavirus: Do Masks Block Facial Recognition?</v>
      </c>
    </row>
    <row r="354" spans="1:2" x14ac:dyDescent="0.25">
      <c r="A354" t="s">
        <v>1171</v>
      </c>
      <c r="B354" s="2" t="str">
        <f>HYPERLINK("https://exadel.com/news/cctv-and-facial-recognition-where-do-the-two-technologies-overlap","CCTV and Facial Recognition: Where Do the Two Technologies Overlap?")</f>
        <v>CCTV and Facial Recognition: Where Do the Two Technologies Overlap?</v>
      </c>
    </row>
    <row r="355" spans="1:2" x14ac:dyDescent="0.25">
      <c r="A355" t="s">
        <v>1171</v>
      </c>
      <c r="B355" s="2" t="str">
        <f>HYPERLINK("https://exadel.com/news/facial-recognition-technology-and-its-business-use-cases","Facial Recognition Technology and Its Business Use Cases")</f>
        <v>Facial Recognition Technology and Its Business Use Cases</v>
      </c>
    </row>
    <row r="356" spans="1:2" x14ac:dyDescent="0.25">
      <c r="A356" t="s">
        <v>1171</v>
      </c>
      <c r="B356" s="2" t="str">
        <f>HYPERLINK("https://exadel.com/news/exadel-announced-updates-to-compreface-its-open-source-face-recognition-application","Exadel Announced Updates to CompreFace, its Open-Source Face Recognition Application")</f>
        <v>Exadel Announced Updates to CompreFace, its Open-Source Face Recognition Application</v>
      </c>
    </row>
    <row r="357" spans="1:2" x14ac:dyDescent="0.25">
      <c r="A357" t="s">
        <v>1171</v>
      </c>
      <c r="B357" s="2" t="str">
        <f>HYPERLINK("https://exadel.com/news/how-much-facial-recognition-software-cost-free-webinar","How Much Facial Recognition Software Costs: Free Webinar")</f>
        <v>How Much Facial Recognition Software Costs: Free Webinar</v>
      </c>
    </row>
    <row r="358" spans="1:2" x14ac:dyDescent="0.25">
      <c r="A358" t="s">
        <v>1171</v>
      </c>
      <c r="B358" s="2" t="str">
        <f>HYPERLINK("https://exadel.com/news/how-to-automate-attendance-management-using-face-recognition-technology/","How to Automate Attendance Management System Using Face Recognition Technology")</f>
        <v>How to Automate Attendance Management System Using Face Recognition Technology</v>
      </c>
    </row>
    <row r="359" spans="1:2" x14ac:dyDescent="0.25">
      <c r="A359" t="s">
        <v>1171</v>
      </c>
      <c r="B359" s="2" t="str">
        <f>HYPERLINK("https://exadel.com/news/compreface-version-0-5-is-live-heres-whats-new/","CompreFace Version 0.5 is Live! Here’s What’s New")</f>
        <v>CompreFace Version 0.5 is Live! Here’s What’s New</v>
      </c>
    </row>
    <row r="360" spans="1:2" x14ac:dyDescent="0.25">
      <c r="A360" t="s">
        <v>1171</v>
      </c>
      <c r="B360" s="2" t="str">
        <f>HYPERLINK("https://exadel.com/news/babymatch-app-launch-the-exadel-baby-parent-look-alike-app/","BabyMatch App Launch — the Exadel Baby-Parent Look-Alike App")</f>
        <v>BabyMatch App Launch — the Exadel Baby-Parent Look-Alike App</v>
      </c>
    </row>
    <row r="361" spans="1:2" x14ac:dyDescent="0.25">
      <c r="A361" t="s">
        <v>1171</v>
      </c>
      <c r="B361" s="2" t="str">
        <f>HYPERLINK("https://exadel.com/news/compreface-0-4-1-our-face-recognition-service-gets-an-update-for-better-user-experience/","CompreFace 0.4.1: Our Face Recognition Service Gets an Update for Better User Experience")</f>
        <v>CompreFace 0.4.1: Our Face Recognition Service Gets an Update for Better User Experience</v>
      </c>
    </row>
    <row r="362" spans="1:2" x14ac:dyDescent="0.25">
      <c r="A362" t="s">
        <v>1171</v>
      </c>
      <c r="B362" s="2" t="str">
        <f>HYPERLINK("https://exadel.com/news/compreface-0-4-new-features-better-user-experience-and-privacy-protection/","CompreFace 0.4: New Features, Better User Experience, and Privacy Protection")</f>
        <v>CompreFace 0.4: New Features, Better User Experience, and Privacy Protection</v>
      </c>
    </row>
    <row r="363" spans="1:2" x14ac:dyDescent="0.25">
      <c r="A363" t="s">
        <v>1171</v>
      </c>
      <c r="B363" s="2" t="str">
        <f>HYPERLINK("https://exadel.com/news/compreface-launch-the-exadel-face-recognition-service/","CompreFace Launch — the Exadel Face Recognition Project")</f>
        <v>CompreFace Launch — the Exadel Face Recognition Project</v>
      </c>
    </row>
    <row r="364" spans="1:2" x14ac:dyDescent="0.25">
      <c r="A364" t="s">
        <v>1171</v>
      </c>
      <c r="B364" s="2" t="str">
        <f>HYPERLINK("https://exadel.com/news/announcing-compreface-our-open-source-facial-recognition-application/","Announcing CompreFace - Our Open Source Facial Recognition Application")</f>
        <v>Announcing CompreFace - Our Open Source Facial Recognition Application</v>
      </c>
    </row>
    <row r="365" spans="1:2" x14ac:dyDescent="0.25">
      <c r="A365" t="s">
        <v>1172</v>
      </c>
      <c r="B365" s="2" t="str">
        <f>HYPERLINK("https://exadel.com/news/aem-tip-merging-on-fields-with-different-names/","AEM Tip: Merging on Fields with Different Names")</f>
        <v>AEM Tip: Merging on Fields with Different Names</v>
      </c>
    </row>
    <row r="366" spans="1:2" x14ac:dyDescent="0.25">
      <c r="A366" t="s">
        <v>1173</v>
      </c>
      <c r="B366" s="2" t="str">
        <f>HYPERLINK("https://exadel.com/news/aem-experience-fragments-url-externalization-with-adobe-target/","AEM Experience Fragments: URL Externalization with Adobe Target")</f>
        <v>AEM Experience Fragments: URL Externalization with Adobe Target</v>
      </c>
    </row>
    <row r="367" spans="1:2" x14ac:dyDescent="0.25">
      <c r="A367" t="s">
        <v>1173</v>
      </c>
      <c r="B367" s="2" t="str">
        <f>HYPERLINK("https://exadel.com/news/aem-experience-fragments-consuming-outside-aem/","AEM Experience Fragments: Consuming Outside AEM")</f>
        <v>AEM Experience Fragments: Consuming Outside AEM</v>
      </c>
    </row>
    <row r="368" spans="1:2" x14ac:dyDescent="0.25">
      <c r="A368" t="s">
        <v>1173</v>
      </c>
      <c r="B368" s="2" t="str">
        <f>HYPERLINK("https://exadel.com/news/aem-experience-fragments-rollout-configuration/","AEM Experience Fragments: Rollout configuration")</f>
        <v>AEM Experience Fragments: Rollout configuration</v>
      </c>
    </row>
    <row r="369" spans="1:2" x14ac:dyDescent="0.25">
      <c r="A369" t="s">
        <v>1173</v>
      </c>
      <c r="B369" s="2" t="str">
        <f>HYPERLINK("https://exadel.com/news/aem-experience-fragments-templates/","AEM Experience Fragments: Templates")</f>
        <v>AEM Experience Fragments: Templates</v>
      </c>
    </row>
    <row r="370" spans="1:2" x14ac:dyDescent="0.25">
      <c r="A370" t="s">
        <v>1173</v>
      </c>
      <c r="B370" s="2" t="str">
        <f>HYPERLINK("https://exadel.com/news/aem-experience-fragments-architecture/","AEM Experience Fragments: Architecture")</f>
        <v>AEM Experience Fragments: Architecture</v>
      </c>
    </row>
    <row r="371" spans="1:2" x14ac:dyDescent="0.25">
      <c r="A371" t="s">
        <v>1173</v>
      </c>
      <c r="B371" s="2" t="str">
        <f>HYPERLINK("https://exadel.com/news/aem-experience-fragments-an-introduction/","AEM Experience Fragments: An Introduction")</f>
        <v>AEM Experience Fragments: An Introduction</v>
      </c>
    </row>
    <row r="372" spans="1:2" x14ac:dyDescent="0.25">
      <c r="A372" t="s">
        <v>932</v>
      </c>
      <c r="B372" s="2" t="str">
        <f>HYPERLINK("https://exadel.com/news/the-new-compreface-version-release","The new CompreFace 1.0 version release")</f>
        <v>The new CompreFace 1.0 version release</v>
      </c>
    </row>
    <row r="373" spans="1:2" x14ac:dyDescent="0.25">
      <c r="A373" t="s">
        <v>932</v>
      </c>
      <c r="B373" s="2" t="str">
        <f>HYPERLINK("https://exadel.com/news/compreface-is-now-available-on-aws-marketplace","CompreFace is now available on AWS marketplace")</f>
        <v>CompreFace is now available on AWS marketplace</v>
      </c>
    </row>
    <row r="374" spans="1:2" x14ac:dyDescent="0.25">
      <c r="A374" t="s">
        <v>932</v>
      </c>
      <c r="B374" s="2" t="str">
        <f>HYPERLINK("https://exadel.com/news/appery.io-mobile-app-development-so-simple-a-child-can-and-has-done-it","Appery.io - Mobile App Development so Simple, A Child Can (and Has) Done It")</f>
        <v>Appery.io - Mobile App Development so Simple, A Child Can (and Has) Done It</v>
      </c>
    </row>
    <row r="375" spans="1:2" x14ac:dyDescent="0.25">
      <c r="A375" t="s">
        <v>932</v>
      </c>
      <c r="B375" s="2" t="str">
        <f>HYPERLINK("https://exadel.com/news/when-is-a-ui-component-library-the-right-fit-for-your-project","When is a UI Component Library the Right Fit for Your Project?")</f>
        <v>When is a UI Component Library the Right Fit for Your Project?</v>
      </c>
    </row>
    <row r="376" spans="1:2" x14ac:dyDescent="0.25">
      <c r="A376" t="s">
        <v>932</v>
      </c>
      <c r="B376" s="2" t="str">
        <f>HYPERLINK("https://exadel.com/news/face-recognition-during-coronavirus-do-masks-block-facial-recognition","Face Recognition During Coronavirus: Do Masks Block Facial Recognition?")</f>
        <v>Face Recognition During Coronavirus: Do Masks Block Facial Recognition?</v>
      </c>
    </row>
    <row r="377" spans="1:2" x14ac:dyDescent="0.25">
      <c r="A377" t="s">
        <v>932</v>
      </c>
      <c r="B377" s="2" t="str">
        <f>HYPERLINK("https://exadel.com/news/facial-recognition-software-development-with-compreface","Facial Recognition Software Development with CompreFace")</f>
        <v>Facial Recognition Software Development with CompreFace</v>
      </c>
    </row>
    <row r="378" spans="1:2" x14ac:dyDescent="0.25">
      <c r="A378" t="s">
        <v>932</v>
      </c>
      <c r="B378" s="2" t="str">
        <f>HYPERLINK("https://exadel.com/news/exadel-compreface-architecture-integration-technologies-and-algorithms","Exadel CompreFace: Face Recognition Architecture, Integration, Technologies, and Algorithms")</f>
        <v>Exadel CompreFace: Face Recognition Architecture, Integration, Technologies, and Algorithms</v>
      </c>
    </row>
    <row r="379" spans="1:2" x14ac:dyDescent="0.25">
      <c r="A379" t="s">
        <v>932</v>
      </c>
      <c r="B379" s="2" t="str">
        <f>HYPERLINK("https://exadel.com/news/how-to-create-an-image-and-face-recognition-app-the-complete-guide","How to Create an Image and Face Recognition App: The Complete Guide")</f>
        <v>How to Create an Image and Face Recognition App: The Complete Guide</v>
      </c>
    </row>
    <row r="380" spans="1:2" x14ac:dyDescent="0.25">
      <c r="A380" t="s">
        <v>932</v>
      </c>
      <c r="B380" s="2" t="str">
        <f>HYPERLINK("https://exadel.com/news/the-new-compreface-version-06-release","The new CompreFace version 0.6 release")</f>
        <v>The new CompreFace version 0.6 release</v>
      </c>
    </row>
    <row r="381" spans="1:2" x14ac:dyDescent="0.25">
      <c r="A381" t="s">
        <v>932</v>
      </c>
      <c r="B381" s="2" t="str">
        <f>HYPERLINK("https://exadel.com/news/exadel-announced-updates-to-compreface-its-open-source-face-recognition-application","Exadel Announced Updates to CompreFace, its Open-Source Face Recognition Application")</f>
        <v>Exadel Announced Updates to CompreFace, its Open-Source Face Recognition Application</v>
      </c>
    </row>
    <row r="382" spans="1:2" x14ac:dyDescent="0.25">
      <c r="A382" t="s">
        <v>932</v>
      </c>
      <c r="B382" s="2" t="str">
        <f>HYPERLINK("https://exadel.com/news/python-face-recognition-sdk-release/","Python Face Recognition SDK Release")</f>
        <v>Python Face Recognition SDK Release</v>
      </c>
    </row>
    <row r="383" spans="1:2" x14ac:dyDescent="0.25">
      <c r="A383" t="s">
        <v>932</v>
      </c>
      <c r="B383" s="2" t="str">
        <f>HYPERLINK("https://exadel.com/news/mercer-and-exadel-collaborate-on-best-in-class-qa-automation-framework-solution","Mercer and Exadel Collaborate on Best-in-Class Quality Assurance Automation Framework Solution")</f>
        <v>Mercer and Exadel Collaborate on Best-in-Class Quality Assurance Automation Framework Solution</v>
      </c>
    </row>
    <row r="384" spans="1:2" x14ac:dyDescent="0.25">
      <c r="A384" t="s">
        <v>932</v>
      </c>
      <c r="B384" s="2" t="str">
        <f>HYPERLINK("https://exadel.com/news/exadel-compreface-open-source-and-easy-to-use-facial-recognition-software-that-can-be-rapidly-integrated-into-your-existing-system/","Exadel CompreFace — Open-Source and Easy-to-Use Facial Recognition Software That Can Be Rapidly Integrated into Your Existing System")</f>
        <v>Exadel CompreFace — Open-Source and Easy-to-Use Facial Recognition Software That Can Be Rapidly Integrated into Your Existing System</v>
      </c>
    </row>
    <row r="385" spans="1:2" x14ac:dyDescent="0.25">
      <c r="A385" t="s">
        <v>932</v>
      </c>
      <c r="B385" s="2" t="str">
        <f>HYPERLINK("https://exadel.com/news/new-exadel-compreface-javascript-sdk-workshop-is-live/","New Exadel CompreFace&lt;br&gt;JavaScript SDK Workshop is Live")</f>
        <v>New Exadel CompreFace&lt;br&gt;JavaScript SDK Workshop is Live</v>
      </c>
    </row>
    <row r="386" spans="1:2" x14ac:dyDescent="0.25">
      <c r="A386" t="s">
        <v>932</v>
      </c>
      <c r="B386" s="2" t="str">
        <f>HYPERLINK("https://exadel.com/news/exadel-compreface-face-detection-demo/","Exadel CompreFace Face Detection Demo")</f>
        <v>Exadel CompreFace Face Detection Demo</v>
      </c>
    </row>
    <row r="387" spans="1:2" x14ac:dyDescent="0.25">
      <c r="A387" t="s">
        <v>932</v>
      </c>
      <c r="B387" s="2" t="str">
        <f>HYPERLINK("https://exadel.com/news/how-to-switch-between-aem-environments-and-modes/","How to Switch Between &lt;br&gt; AEM Environments and Modes")</f>
        <v>How to Switch Between &lt;br&gt; AEM Environments and Modes</v>
      </c>
    </row>
    <row r="388" spans="1:2" x14ac:dyDescent="0.25">
      <c r="A388" t="s">
        <v>932</v>
      </c>
      <c r="B388" s="2" t="str">
        <f>HYPERLINK("https://exadel.com/news/how-to-automate-attendance-management-using-face-recognition-technology/","How to Automate Attendance Management System Using Face Recognition Technology")</f>
        <v>How to Automate Attendance Management System Using Face Recognition Technology</v>
      </c>
    </row>
    <row r="389" spans="1:2" x14ac:dyDescent="0.25">
      <c r="A389" t="s">
        <v>932</v>
      </c>
      <c r="B389" s="2" t="str">
        <f>HYPERLINK("https://exadel.com/news/exadel-recognized-for-martech-leadership-for-toolbox-for-adobe-experience-manager/","Exadel Recognized for MarTech Leadership for Toolbox for Adobe Experience Manager")</f>
        <v>Exadel Recognized for MarTech Leadership for Toolbox for Adobe Experience Manager</v>
      </c>
    </row>
    <row r="390" spans="1:2" x14ac:dyDescent="0.25">
      <c r="A390" t="s">
        <v>932</v>
      </c>
      <c r="B390" s="2" t="str">
        <f>HYPERLINK("https://exadel.com/news/appery-io-recognized-in-g2-spring-2021-grid-reports/","Appery.io Recognized in G2 Spring 2021 Grid Reports")</f>
        <v>Appery.io Recognized in G2 Spring 2021 Grid Reports</v>
      </c>
    </row>
    <row r="391" spans="1:2" x14ac:dyDescent="0.25">
      <c r="A391" t="s">
        <v>932</v>
      </c>
      <c r="B391" s="2" t="str">
        <f>HYPERLINK("https://exadel.com/news/auditqa-a-qa-audit-and-consulting-service-package-for-discovering-gaps-in-your-quality-assurance-process/","AssessmentQA — A QA Assessment and Consulting Service Package for Discovering Gaps in Your Quality Assurance Process")</f>
        <v>AssessmentQA — A QA Assessment and Consulting Service Package for Discovering Gaps in Your Quality Assurance Process</v>
      </c>
    </row>
    <row r="392" spans="1:2" x14ac:dyDescent="0.25">
      <c r="A392" t="s">
        <v>932</v>
      </c>
      <c r="B392" s="2" t="str">
        <f>HYPERLINK("https://exadel.com/news/setqa-a-qa-framework-that-lays-the-foundation-for-impeccable-software-testing/","SetQA: A QA Framework that Lays the Foundation for Impeccable Software Testing")</f>
        <v>SetQA: A QA Framework that Lays the Foundation for Impeccable Software Testing</v>
      </c>
    </row>
    <row r="393" spans="1:2" x14ac:dyDescent="0.25">
      <c r="A393" t="s">
        <v>932</v>
      </c>
      <c r="B393" s="2" t="str">
        <f>HYPERLINK("https://exadel.com/news/babymatch-app-launch-the-exadel-baby-parent-look-alike-app/","BabyMatch App Launch — the Exadel Baby-Parent Look-Alike App")</f>
        <v>BabyMatch App Launch — the Exadel Baby-Parent Look-Alike App</v>
      </c>
    </row>
    <row r="394" spans="1:2" x14ac:dyDescent="0.25">
      <c r="A394" t="s">
        <v>932</v>
      </c>
      <c r="B394" s="2" t="str">
        <f>HYPERLINK("https://exadel.com/news/exadel-launches-ml1-ticket-automation-software-for-jira/","Exadel Launches ML1 — Ticket Automation Software for Jira")</f>
        <v>Exadel Launches ML1 — Ticket Automation Software for Jira</v>
      </c>
    </row>
    <row r="395" spans="1:2" x14ac:dyDescent="0.25">
      <c r="A395" t="s">
        <v>932</v>
      </c>
      <c r="B395" s="2" t="str">
        <f>HYPERLINK("https://exadel.com/news/how-the-easy-abac-framework-by-exadel-helps-secure-rest-apis/","How the Easy-ABAC Framework by Exadel Helps Secure REST APIs")</f>
        <v>How the Easy-ABAC Framework by Exadel Helps Secure REST APIs</v>
      </c>
    </row>
    <row r="396" spans="1:2" x14ac:dyDescent="0.25">
      <c r="A396" t="s">
        <v>932</v>
      </c>
      <c r="B396" s="2" t="str">
        <f>HYPERLINK("https://exadel.com/news/exadel-is-one-of-the-most-customer-obsessed-companies-of-2020/","Exadel is one of the most Customer-Obsessed Companies of 2020")</f>
        <v>Exadel is one of the most Customer-Obsessed Companies of 2020</v>
      </c>
    </row>
    <row r="397" spans="1:2" x14ac:dyDescent="0.25">
      <c r="A397" t="s">
        <v>932</v>
      </c>
      <c r="B397" s="2" t="str">
        <f>HYPERLINK("https://exadel.com/news/announcing-compreface-our-open-source-facial-recognition-application/","Announcing CompreFace - Our Open Source Facial Recognition Application")</f>
        <v>Announcing CompreFace - Our Open Source Facial Recognition Application</v>
      </c>
    </row>
    <row r="398" spans="1:2" x14ac:dyDescent="0.25">
      <c r="A398" t="s">
        <v>932</v>
      </c>
      <c r="B398" s="2" t="str">
        <f>HYPERLINK("https://exadel.com/news/exadel-qa-automation-practice-helps-clients-deliver-flawless-digital-experiences/","Exadel QA Automation Practice Helps Clients Deliver Flawless Digital Experiences")</f>
        <v>Exadel QA Automation Practice Helps Clients Deliver Flawless Digital Experiences</v>
      </c>
    </row>
    <row r="399" spans="1:2" x14ac:dyDescent="0.25">
      <c r="A399" t="s">
        <v>932</v>
      </c>
      <c r="B399" s="2" t="str">
        <f>HYPERLINK("https://exadel.com/news/exadel-internal-hackathon-generates-outstanding-digital-solution-pocs/","Exadel Internal Hackathon Generates Outstanding Digital Solution PoCs")</f>
        <v>Exadel Internal Hackathon Generates Outstanding Digital Solution PoCs</v>
      </c>
    </row>
    <row r="400" spans="1:2" x14ac:dyDescent="0.25">
      <c r="A400" t="s">
        <v>932</v>
      </c>
      <c r="B400" s="2" t="str">
        <f>HYPERLINK("https://exadel.com/news/devsecops-best-practices-and-business-value/","DevSecOps Best Practices and Business Value")</f>
        <v>DevSecOps Best Practices and Business Value</v>
      </c>
    </row>
    <row r="401" spans="1:2" x14ac:dyDescent="0.25">
      <c r="A401" t="s">
        <v>932</v>
      </c>
      <c r="B401" s="2" t="str">
        <f>HYPERLINK("https://exadel.com/news/global-procurement-application-designing-a-catalog-module/","Global Procurement Application: Designing a Catalog Module")</f>
        <v>Global Procurement Application: Designing a Catalog Module</v>
      </c>
    </row>
    <row r="402" spans="1:2" x14ac:dyDescent="0.25">
      <c r="A402" t="s">
        <v>932</v>
      </c>
      <c r="B402" s="2" t="str">
        <f>HYPERLINK("https://exadel.com/news/global-procurement-application-designing-an-inventory-module/","Global Procurement Application: Designing an Inventory Module")</f>
        <v>Global Procurement Application: Designing an Inventory Module</v>
      </c>
    </row>
    <row r="403" spans="1:2" x14ac:dyDescent="0.25">
      <c r="A403" t="s">
        <v>932</v>
      </c>
      <c r="B403" s="2" t="str">
        <f>HYPERLINK("https://exadel.com/news/getting-more-out-of-multi-cloud-for-the-enterprise/","Getting More out of Multi-Cloud for the Enterprise")</f>
        <v>Getting More out of Multi-Cloud for the Enterprise</v>
      </c>
    </row>
    <row r="404" spans="1:2" x14ac:dyDescent="0.25">
      <c r="A404" t="s">
        <v>932</v>
      </c>
      <c r="B404" s="2" t="str">
        <f>HYPERLINK("https://exadel.com/news/crosskube-qa-rapid-deployment-of-environments-to-any-cloud/","CrossKube Q&amp;A: Rapid Deployment of Environments to Any Cloud")</f>
        <v>CrossKube Q&amp;A: Rapid Deployment of Environments to Any Cloud</v>
      </c>
    </row>
    <row r="405" spans="1:2" x14ac:dyDescent="0.25">
      <c r="A405" t="s">
        <v>932</v>
      </c>
      <c r="B405" s="2" t="str">
        <f>HYPERLINK("https://exadel.com/news/introducing-crosskube-deploy-a-kubernetes-environment-in-any-cloud-fast/","Introducing CrossKube: Deploy a Kubernetes Environment in Any Cloud, Fast")</f>
        <v>Introducing CrossKube: Deploy a Kubernetes Environment in Any Cloud, Fast</v>
      </c>
    </row>
    <row r="406" spans="1:2" x14ac:dyDescent="0.25">
      <c r="A406" t="s">
        <v>932</v>
      </c>
      <c r="B406" s="2" t="str">
        <f>HYPERLINK("https://exadel.com/news/products-platforms-practice/","The Exadel Products and Platforms Practice")</f>
        <v>The Exadel Products and Platforms Practice</v>
      </c>
    </row>
    <row r="407" spans="1:2" x14ac:dyDescent="0.25">
      <c r="A407" t="s">
        <v>1174</v>
      </c>
      <c r="B407" s="2" t="str">
        <f>HYPERLINK("https://exadel.com/news/qanda-jonathan-fries-digital-transformation-practice/","Jonathan Fries on Exadel’s Digital Transformation Practice")</f>
        <v>Jonathan Fries on Exadel’s Digital Transformation Practice</v>
      </c>
    </row>
    <row r="408" spans="1:2" x14ac:dyDescent="0.25">
      <c r="A408" t="s">
        <v>1174</v>
      </c>
      <c r="B408" s="2" t="str">
        <f>HYPERLINK("https://exadel.com/news/qanda-lev-shur-exadel-digital-marketing-technology-practice/","Lev Shur on Exadel’s Digital Marketing Technology Practice")</f>
        <v>Lev Shur on Exadel’s Digital Marketing Technology Practice</v>
      </c>
    </row>
    <row r="409" spans="1:2" x14ac:dyDescent="0.25">
      <c r="A409" t="s">
        <v>1026</v>
      </c>
      <c r="B409" s="2" t="str">
        <f>HYPERLINK("https://exadel.com/news/exadel-is-conquering-europe-the-polish-branch-to-hire-over-2000-it-specialists","Exadel is Conquering Europe: &lt;br&gt; The Polish Branch to Hire over 2000 IT Specialists")</f>
        <v>Exadel is Conquering Europe: &lt;br&gt; The Polish Branch to Hire over 2000 IT Specialists</v>
      </c>
    </row>
    <row r="410" spans="1:2" x14ac:dyDescent="0.25">
      <c r="A410" t="s">
        <v>1026</v>
      </c>
      <c r="B410" s="2" t="str">
        <f>HYPERLINK("https://exadel.com/news/exadel-adds-global-development-engineering-and-consulting-talent-in-latin-america","Exadel Adds Global Development, Engineering and Consulting Talent in Latin America")</f>
        <v>Exadel Adds Global Development, Engineering and Consulting Talent in Latin America</v>
      </c>
    </row>
    <row r="411" spans="1:2" x14ac:dyDescent="0.25">
      <c r="A411" t="s">
        <v>1026</v>
      </c>
      <c r="B411" s="2" t="str">
        <f>HYPERLINK("https://exadel.com/news/exadel-celebrates-the-first-anniversary-of-its-tbilisi-branch","Exadel Celebrates &lt;br&gt;the First Anniversary of its Tbilisi Branch")</f>
        <v>Exadel Celebrates &lt;br&gt;the First Anniversary of its Tbilisi Branch</v>
      </c>
    </row>
    <row r="412" spans="1:2" x14ac:dyDescent="0.25">
      <c r="A412" t="s">
        <v>1026</v>
      </c>
      <c r="B412" s="2" t="str">
        <f>HYPERLINK("https://exadel.com/news/fima-katz-talks-fintech-european-conference/","Fima Katz Talks Fintech at European Conference")</f>
        <v>Fima Katz Talks Fintech at European Conference</v>
      </c>
    </row>
    <row r="413" spans="1:2" x14ac:dyDescent="0.25">
      <c r="A413" t="s">
        <v>1026</v>
      </c>
      <c r="B413" s="2" t="str">
        <f>HYPERLINK("https://exadel.com/news/learn-about-enterprise-grade-ai/","Learn about Enterprise-Grade AI on April 25th")</f>
        <v>Learn about Enterprise-Grade AI on April 25th</v>
      </c>
    </row>
    <row r="414" spans="1:2" x14ac:dyDescent="0.25">
      <c r="A414" t="s">
        <v>1026</v>
      </c>
      <c r="B414" s="2" t="str">
        <f>HYPERLINK("https://exadel.com/news/old-world-charm-cutting-edge-tech-development/","Old World Charm, Cutting-Edge Tech Development")</f>
        <v>Old World Charm, Cutting-Edge Tech Development</v>
      </c>
    </row>
    <row r="415" spans="1:2" x14ac:dyDescent="0.25">
      <c r="A415" t="s">
        <v>1026</v>
      </c>
      <c r="B415" s="2" t="str">
        <f>HYPERLINK("https://exadel.com/news/the-it-testing-challenge-is-on-in-bialytsok/","The IT Testing Challenge Is on in Bialytsok!")</f>
        <v>The IT Testing Challenge Is on in Bialytsok!</v>
      </c>
    </row>
    <row r="416" spans="1:2" x14ac:dyDescent="0.25">
      <c r="A416" t="s">
        <v>1026</v>
      </c>
      <c r="B416" s="2" t="str">
        <f>HYPERLINK("https://exadel.com/news/happy-first-exadel-poland/","Happy (First) Anniversary for Exadel in Poland!")</f>
        <v>Happy (First) Anniversary for Exadel in Poland!</v>
      </c>
    </row>
    <row r="417" spans="1:2" x14ac:dyDescent="0.25">
      <c r="A417" t="s">
        <v>156</v>
      </c>
      <c r="B417" s="2" t="str">
        <f>HYPERLINK("https://exadel.com/news/exadel-aquired-leading-fintech-provider-cpqi","Exadel Aquired Leading FinTech Provider CPQi")</f>
        <v>Exadel Aquired Leading FinTech Provider CPQi</v>
      </c>
    </row>
    <row r="418" spans="1:2" x14ac:dyDescent="0.25">
      <c r="A418" t="s">
        <v>156</v>
      </c>
      <c r="B418" s="2" t="str">
        <f>HYPERLINK("https://exadel.com/news/exadel-is-conquering-europe-the-polish-branch-to-hire-over-2000-it-specialists","Exadel is Conquering Europe: &lt;br&gt; The Polish Branch to Hire over 2000 IT Specialists")</f>
        <v>Exadel is Conquering Europe: &lt;br&gt; The Polish Branch to Hire over 2000 IT Specialists</v>
      </c>
    </row>
    <row r="419" spans="1:2" x14ac:dyDescent="0.25">
      <c r="A419" t="s">
        <v>156</v>
      </c>
      <c r="B419" s="2" t="str">
        <f>HYPERLINK("https://exadel.com/news/exadel-adds-global-development-engineering-and-consulting-talent-in-latin-america","Exadel Adds Global Development, Engineering and Consulting Talent in Latin America")</f>
        <v>Exadel Adds Global Development, Engineering and Consulting Talent in Latin America</v>
      </c>
    </row>
    <row r="420" spans="1:2" x14ac:dyDescent="0.25">
      <c r="A420" t="s">
        <v>156</v>
      </c>
      <c r="B420" s="2" t="str">
        <f>HYPERLINK("https://exadel.com/news/exadel-celebrates-the-first-anniversary-of-its-tbilisi-branch","Exadel Celebrates &lt;br&gt;the First Anniversary of its Tbilisi Branch")</f>
        <v>Exadel Celebrates &lt;br&gt;the First Anniversary of its Tbilisi Branch</v>
      </c>
    </row>
    <row r="421" spans="1:2" x14ac:dyDescent="0.25">
      <c r="A421" t="s">
        <v>156</v>
      </c>
      <c r="B421" s="2" t="str">
        <f>HYPERLINK("https://exadel.com/news/exadel-reports-record-breaking-company-growth-in-2021","Exadel Reports Record-Breaking Company Growth in 2021")</f>
        <v>Exadel Reports Record-Breaking Company Growth in 2021</v>
      </c>
    </row>
    <row r="422" spans="1:2" x14ac:dyDescent="0.25">
      <c r="A422" t="s">
        <v>156</v>
      </c>
      <c r="B422" s="2" t="str">
        <f>HYPERLINK("https://exadel.com/news/new-chief-executive-joins-exadel-during-its-most-profitable-year","New Chief Executive Joins Exadel During its Most Profitable Year")</f>
        <v>New Chief Executive Joins Exadel During its Most Profitable Year</v>
      </c>
    </row>
    <row r="423" spans="1:2" x14ac:dyDescent="0.25">
      <c r="A423" t="s">
        <v>156</v>
      </c>
      <c r="B423" s="2" t="str">
        <f>HYPERLINK("https://exadel.com/news/exadel-acquires-coppei","Exadel Acquires Coppei")</f>
        <v>Exadel Acquires Coppei</v>
      </c>
    </row>
    <row r="424" spans="1:2" x14ac:dyDescent="0.25">
      <c r="A424" t="s">
        <v>156</v>
      </c>
      <c r="B424" s="2" t="str">
        <f>HYPERLINK("https://exadel.com/news/exadel-reports-strong-midyear-growth-with-new-clients-and-solutions","Exadel Reports Strong Mid-Year Growth with New Clients and Solutions")</f>
        <v>Exadel Reports Strong Mid-Year Growth with New Clients and Solutions</v>
      </c>
    </row>
    <row r="425" spans="1:2" x14ac:dyDescent="0.25">
      <c r="A425" t="s">
        <v>156</v>
      </c>
      <c r="B425" s="2" t="str">
        <f>HYPERLINK("https://exadel.com/news/exadel-announces-new-office-in-georgia-to-strategically-grow-technology-talent/","Exadel Announces New Office in Georgia to Strategically Grow Technology Talent")</f>
        <v>Exadel Announces New Office in Georgia to Strategically Grow Technology Talent</v>
      </c>
    </row>
    <row r="426" spans="1:2" x14ac:dyDescent="0.25">
      <c r="A426" t="s">
        <v>156</v>
      </c>
      <c r="B426" s="2" t="str">
        <f>HYPERLINK("https://exadel.com/news/sun-capital-partners-affiliate-acquires-exadel/","Sun Capital Partners Affiliate Acquires Exadel")</f>
        <v>Sun Capital Partners Affiliate Acquires Exadel</v>
      </c>
    </row>
    <row r="427" spans="1:2" x14ac:dyDescent="0.25">
      <c r="A427" t="s">
        <v>1175</v>
      </c>
      <c r="B427" s="2" t="str">
        <f>HYPERLINK("https://exadel.com/news/exadel-showcases-new-digital-marketing-solutions-at-adobe-summit-2022","Exadel Showcases New Digital Marketing Solutions at Adobe Summit 2022")</f>
        <v>Exadel Showcases New Digital Marketing Solutions at Adobe Summit 2022</v>
      </c>
    </row>
    <row r="428" spans="1:2" x14ac:dyDescent="0.25">
      <c r="A428" t="s">
        <v>1175</v>
      </c>
      <c r="B428" s="2" t="str">
        <f>HYPERLINK("https://exadel.com/news/adobe-summit-2021/","Adobe Summit 2021")</f>
        <v>Adobe Summit 2021</v>
      </c>
    </row>
    <row r="429" spans="1:2" x14ac:dyDescent="0.25">
      <c r="A429" t="s">
        <v>1175</v>
      </c>
      <c r="B429" s="2" t="str">
        <f>HYPERLINK("https://exadel.com/news/exadel-empowers-the-next-generation-of-tech-innovators/","Exadel Empowers the Next Generation Of Tech Innovators")</f>
        <v>Exadel Empowers the Next Generation Of Tech Innovators</v>
      </c>
    </row>
    <row r="430" spans="1:2" x14ac:dyDescent="0.25">
      <c r="A430" t="s">
        <v>1175</v>
      </c>
      <c r="B430" s="2" t="str">
        <f>HYPERLINK("https://exadel.com/news/exadel-is-presenting-at-the-nordic-it-sourcing-innovation-summit/","Exadel is Presenting at the Nordic IT Sourcing &amp; Innovation Summit")</f>
        <v>Exadel is Presenting at the Nordic IT Sourcing &amp; Innovation Summit</v>
      </c>
    </row>
    <row r="431" spans="1:2" x14ac:dyDescent="0.25">
      <c r="A431" t="s">
        <v>1175</v>
      </c>
      <c r="B431" s="2" t="str">
        <f>HYPERLINK("https://exadel.com/news/hackathon-time-in-minsk/","Hackathon Time in Minsk")</f>
        <v>Hackathon Time in Minsk</v>
      </c>
    </row>
    <row r="432" spans="1:2" x14ac:dyDescent="0.25">
      <c r="A432" t="s">
        <v>1175</v>
      </c>
      <c r="B432" s="2" t="str">
        <f>HYPERLINK("https://exadel.com/news/webcast-ecommerce-trends/","Webcast: E-commerce Trends")</f>
        <v>Webcast: E-commerce Trends</v>
      </c>
    </row>
    <row r="433" spans="1:2" x14ac:dyDescent="0.25">
      <c r="A433" t="s">
        <v>1175</v>
      </c>
      <c r="B433" s="2" t="str">
        <f>HYPERLINK("https://exadel.com/news/webcast-ai-in-the-clouds/","Webcast: AI in the Clouds")</f>
        <v>Webcast: AI in the Clouds</v>
      </c>
    </row>
    <row r="434" spans="1:2" x14ac:dyDescent="0.25">
      <c r="A434" t="s">
        <v>1175</v>
      </c>
      <c r="B434" s="2" t="str">
        <f>HYPERLINK("https://exadel.com/news/webcast-enterprise-software-trends/","Webcast: Enterprise Software Development Trends")</f>
        <v>Webcast: Enterprise Software Development Trends</v>
      </c>
    </row>
    <row r="435" spans="1:2" x14ac:dyDescent="0.25">
      <c r="A435" t="s">
        <v>1175</v>
      </c>
      <c r="B435" s="2" t="str">
        <f>HYPERLINK("https://exadel.com/news/webcast-blockchain-trends/","Webcast: Blockchain Trends")</f>
        <v>Webcast: Blockchain Trends</v>
      </c>
    </row>
    <row r="436" spans="1:2" x14ac:dyDescent="0.25">
      <c r="A436" t="s">
        <v>1175</v>
      </c>
      <c r="B436" s="2" t="str">
        <f>HYPERLINK("https://exadel.com/news/exadels-digital-insights-webcast-series-starts-with-a-bang/","Exadel's Digital Insights Webcast Series Rolls Out")</f>
        <v>Exadel's Digital Insights Webcast Series Rolls Out</v>
      </c>
    </row>
    <row r="437" spans="1:2" x14ac:dyDescent="0.25">
      <c r="A437" t="s">
        <v>1175</v>
      </c>
      <c r="B437" s="2" t="str">
        <f>HYPERLINK("https://exadel.com/news/fima-katz-talks-fintech-european-conference/","Fima Katz Talks Fintech at European Conference")</f>
        <v>Fima Katz Talks Fintech at European Conference</v>
      </c>
    </row>
    <row r="438" spans="1:2" x14ac:dyDescent="0.25">
      <c r="A438" t="s">
        <v>1175</v>
      </c>
      <c r="B438" s="2" t="str">
        <f>HYPERLINK("https://exadel.com/news/learn-about-enterprise-grade-ai/","Learn about Enterprise-Grade AI on April 25th")</f>
        <v>Learn about Enterprise-Grade AI on April 25th</v>
      </c>
    </row>
    <row r="439" spans="1:2" x14ac:dyDescent="0.25">
      <c r="A439" t="s">
        <v>1175</v>
      </c>
      <c r="B439" s="2" t="str">
        <f>HYPERLINK("https://exadel.com/news/the-it-testing-challenge-is-on-in-bialytsok/","The IT Testing Challenge Is on in Bialytsok!")</f>
        <v>The IT Testing Challenge Is on in Bialytsok!</v>
      </c>
    </row>
    <row r="440" spans="1:2" x14ac:dyDescent="0.25">
      <c r="A440" t="s">
        <v>489</v>
      </c>
      <c r="B440" s="2" t="str">
        <f>HYPERLINK("https://exadel.com/news/exadel-is-looking-for-sales-and-marketing-professionals/","Exadel is Looking for Sales and Marketing Professionals")</f>
        <v>Exadel is Looking for Sales and Marketing Professionals</v>
      </c>
    </row>
    <row r="441" spans="1:2" x14ac:dyDescent="0.25">
      <c r="A441" t="s">
        <v>489</v>
      </c>
      <c r="B441" s="2" t="str">
        <f>HYPERLINK("https://exadel.com/news/we-are-hiring-managers-exadel/","We’re Hiring Project Managers")</f>
        <v>We’re Hiring Project Managers</v>
      </c>
    </row>
    <row r="442" spans="1:2" x14ac:dyDescent="0.25">
      <c r="A442" t="s">
        <v>489</v>
      </c>
      <c r="B442" s="2" t="str">
        <f>HYPERLINK("https://exadel.com/news/join-the-business-analyst-community-at-exadel/","Join the Business Analyst Community at Exadel")</f>
        <v>Join the Business Analyst Community at Exadel</v>
      </c>
    </row>
    <row r="443" spans="1:2" x14ac:dyDescent="0.25">
      <c r="A443" t="s">
        <v>489</v>
      </c>
      <c r="B443" s="2" t="str">
        <f>HYPERLINK("https://exadel.com/news/exadel-developer-qa-with-lada-zhdanova-remote-and-dispersed-work-tips-and-challenges/","Exadel Developer Q&amp;A with Lada Zhdanova  &lt;br&gt; Remote and Dispersed Work Tips and Challenges")</f>
        <v>Exadel Developer Q&amp;A with Lada Zhdanova  &lt;br&gt; Remote and Dispersed Work Tips and Challenges</v>
      </c>
    </row>
    <row r="444" spans="1:2" x14ac:dyDescent="0.25">
      <c r="A444" t="s">
        <v>489</v>
      </c>
      <c r="B444" s="2" t="str">
        <f>HYPERLINK("https://exadel.com/news/exadel-developer-qa-with-ivan-tserashkou-remote-and-dispersed-work-tips-and-challenges/","Exadel Developer Q&amp;A with Ivan Tserashkou&lt;br/&gt; Remote and Dispersed Work Tips and Challenges")</f>
        <v>Exadel Developer Q&amp;A with Ivan Tserashkou&lt;br/&gt; Remote and Dispersed Work Tips and Challenges</v>
      </c>
    </row>
    <row r="445" spans="1:2" x14ac:dyDescent="0.25">
      <c r="A445" t="s">
        <v>489</v>
      </c>
      <c r="B445" s="2" t="str">
        <f>HYPERLINK("https://exadel.com/news/positive-developments-for-exadel-in-the-second-quarter-of-2020/","Positive Developments for Exadel in the Second Quarter of 2020")</f>
        <v>Positive Developments for Exadel in the Second Quarter of 2020</v>
      </c>
    </row>
    <row r="446" spans="1:2" x14ac:dyDescent="0.25">
      <c r="A446" t="s">
        <v>489</v>
      </c>
      <c r="B446" s="2" t="str">
        <f>HYPERLINK("https://exadel.com/news/exadel-developer-qa-with-ivan-zlotsin-remote-and-dispersed-work-tips-and-challenges/","Exadel Developer Q&amp;A with Ivan Zlotsin. &lt;br/&gt;Remote and Dispersed Work Tips and Challenges")</f>
        <v>Exadel Developer Q&amp;A with Ivan Zlotsin. &lt;br/&gt;Remote and Dispersed Work Tips and Challenges</v>
      </c>
    </row>
    <row r="447" spans="1:2" x14ac:dyDescent="0.25">
      <c r="A447" t="s">
        <v>489</v>
      </c>
      <c r="B447" s="2" t="str">
        <f>HYPERLINK("https://exadel.com/news/exadel-employees-launched-a-grassroots-covid-19-fundraiser-in-belarus/","Exadel Employees Launched a Grassroots COVID-19 Fundraiser in Belarus")</f>
        <v>Exadel Employees Launched a Grassroots COVID-19 Fundraiser in Belarus</v>
      </c>
    </row>
    <row r="448" spans="1:2" x14ac:dyDescent="0.25">
      <c r="A448" t="s">
        <v>489</v>
      </c>
      <c r="B448" s="2" t="str">
        <f>HYPERLINK("https://exadel.com/news/women-in-stem-at-exadel-daria-rieznik-lead-qa-engineer/","Women in STEM at Exadel: Daria Rieznik, Lead QA Engineer")</f>
        <v>Women in STEM at Exadel: Daria Rieznik, Lead QA Engineer</v>
      </c>
    </row>
    <row r="449" spans="1:2" x14ac:dyDescent="0.25">
      <c r="A449" t="s">
        <v>489</v>
      </c>
      <c r="B449" s="2" t="str">
        <f>HYPERLINK("https://exadel.com/news/women-in-stem-at-exadel-polina-antipova-delivery-manager-and-scrum-master/","Women in STEM at Exadel: Polina Antipova, Delivery Manager and Scrum Master")</f>
        <v>Women in STEM at Exadel: Polina Antipova, Delivery Manager and Scrum Master</v>
      </c>
    </row>
    <row r="450" spans="1:2" x14ac:dyDescent="0.25">
      <c r="A450" t="s">
        <v>489</v>
      </c>
      <c r="B450" s="2" t="str">
        <f>HYPERLINK("https://exadel.com/news/women-in-stem-at-exadel-mary-frances-senior-ux-ui-designer/","Women in STEM at Exadel: Mary Frances Czarsty, Senior UX/UI Designer")</f>
        <v>Women in STEM at Exadel: Mary Frances Czarsty, Senior UX/UI Designer</v>
      </c>
    </row>
    <row r="451" spans="1:2" x14ac:dyDescent="0.25">
      <c r="A451" t="s">
        <v>489</v>
      </c>
      <c r="B451" s="2" t="str">
        <f>HYPERLINK("https://exadel.com/news/women-in-stem-at-exadel-lindsay-mcguire-director-of-user-experience/","Women in STEM at Exadel: Lindsay McGuire, Director of User Experience")</f>
        <v>Women in STEM at Exadel: Lindsay McGuire, Director of User Experience</v>
      </c>
    </row>
    <row r="452" spans="1:2" x14ac:dyDescent="0.25">
      <c r="A452" t="s">
        <v>489</v>
      </c>
      <c r="B452" s="2" t="str">
        <f>HYPERLINK("https://exadel.com/news/exadel-developer-spotlight-alexander-antsypov/","Exadel Developer Spotlight: Meet Alexander Antsypov")</f>
        <v>Exadel Developer Spotlight: Meet Alexander Antsypov</v>
      </c>
    </row>
    <row r="453" spans="1:2" x14ac:dyDescent="0.25">
      <c r="A453" t="s">
        <v>489</v>
      </c>
      <c r="B453" s="2" t="str">
        <f>HYPERLINK("https://exadel.com/news/exadel-developer-spotlight-travis-bolinger/","Exadel Developer Spotlight: Meet Travis Bolinger")</f>
        <v>Exadel Developer Spotlight: Meet Travis Bolinger</v>
      </c>
    </row>
    <row r="454" spans="1:2" x14ac:dyDescent="0.25">
      <c r="A454" t="s">
        <v>489</v>
      </c>
      <c r="B454" s="2" t="str">
        <f>HYPERLINK("https://exadel.com/news/exadel-developer-spotlight-lindsay-mcguire/","Exadel Developer Spotlight: Meet Lindsay McGuire")</f>
        <v>Exadel Developer Spotlight: Meet Lindsay McGuire</v>
      </c>
    </row>
    <row r="455" spans="1:2" x14ac:dyDescent="0.25">
      <c r="A455" t="s">
        <v>489</v>
      </c>
      <c r="B455" s="2" t="str">
        <f>HYPERLINK("https://exadel.com/news/exadel-developer-spotlight-mikhail-andrushkevich/","Exadel Developer Spotlight: Meet Mikhail Andrushkevich")</f>
        <v>Exadel Developer Spotlight: Meet Mikhail Andrushkevich</v>
      </c>
    </row>
    <row r="456" spans="1:2" x14ac:dyDescent="0.25">
      <c r="A456" t="s">
        <v>489</v>
      </c>
      <c r="B456" s="2" t="str">
        <f>HYPERLINK("https://exadel.com/news/exadel-developer-spotlight-polina-kuchinskaya/","Exadel Developer Spotlight: Meet Polina Kuchinskaya")</f>
        <v>Exadel Developer Spotlight: Meet Polina Kuchinskaya</v>
      </c>
    </row>
    <row r="457" spans="1:2" x14ac:dyDescent="0.25">
      <c r="A457" t="s">
        <v>489</v>
      </c>
      <c r="B457" s="2" t="str">
        <f>HYPERLINK("https://exadel.com/news/exadel-developer-spotlight-patrick-flynn/","Exadel Developer Spotlight: Meet Patrick Flynn")</f>
        <v>Exadel Developer Spotlight: Meet Patrick Flynn</v>
      </c>
    </row>
    <row r="458" spans="1:2" x14ac:dyDescent="0.25">
      <c r="A458" t="s">
        <v>999</v>
      </c>
      <c r="B458" s="2" t="str">
        <f>HYPERLINK("https://exadel.com/news/appery-io-by-exadel-recognized-in-2021-devies-for-mobile-development-platform-of-the-year/","Appery.io by Exadel Recognized in 2021 DEVIES for Mobile Development Platform of the Year")</f>
        <v>Appery.io by Exadel Recognized in 2021 DEVIES for Mobile Development Platform of the Year</v>
      </c>
    </row>
    <row r="459" spans="1:2" x14ac:dyDescent="0.25">
      <c r="A459" t="s">
        <v>999</v>
      </c>
      <c r="B459" s="2" t="str">
        <f>HYPERLINK("https://exadel.com/news/exadel-named-a-midsize-agile-software-development-service-provider-leader/","Exadel Named a Midsize Agile Software Development Service Provider Leader by Independent Research Firm")</f>
        <v>Exadel Named a Midsize Agile Software Development Service Provider Leader by Independent Research Firm</v>
      </c>
    </row>
    <row r="460" spans="1:2" x14ac:dyDescent="0.25">
      <c r="A460" t="s">
        <v>999</v>
      </c>
      <c r="B460" s="2" t="str">
        <f>HYPERLINK("https://exadel.com/news/exadel-is-a-top-mobile-software-development-firm/","Exadel Is a Top Mobile &amp; Software Development Firm!")</f>
        <v>Exadel Is a Top Mobile &amp; Software Development Firm!</v>
      </c>
    </row>
    <row r="461" spans="1:2" x14ac:dyDescent="0.25">
      <c r="A461" t="s">
        <v>999</v>
      </c>
      <c r="B461" s="2" t="str">
        <f>HYPERLINK("https://exadel.com/news/exadel-top-data-analytics-company-san-francisco-clutch/","Exadel Named Top Data Analytics Company in San Francisco Area by Clutch")</f>
        <v>Exadel Named Top Data Analytics Company in San Francisco Area by Clutch</v>
      </c>
    </row>
    <row r="462" spans="1:2" x14ac:dyDescent="0.25">
      <c r="A462" t="s">
        <v>999</v>
      </c>
      <c r="B462" s="2" t="str">
        <f>HYPERLINK("https://exadel.com/news/exadel-adds-another-award/","Exadel Adds Another Award")</f>
        <v>Exadel Adds Another Award</v>
      </c>
    </row>
    <row r="463" spans="1:2" x14ac:dyDescent="0.25">
      <c r="A463" t="s">
        <v>1176</v>
      </c>
      <c r="B463" s="2" t="str">
        <f>HYPERLINK("https://exadel.com/news/exadel-authoring-kit-aem-tool-with-impact","Exadel Authoring Kit: AEM Tool with Impact")</f>
        <v>Exadel Authoring Kit: AEM Tool with Impact</v>
      </c>
    </row>
    <row r="464" spans="1:2" x14ac:dyDescent="0.25">
      <c r="A464" t="s">
        <v>1176</v>
      </c>
      <c r="B464" s="2" t="str">
        <f>HYPERLINK("https://exadel.com/news/aem-sling-models-and-the-exadel-authoring-kit-achieve-more-with-less","AEM Sling Models and the Exadel Authoring Kit: Achieve More with Less")</f>
        <v>AEM Sling Models and the Exadel Authoring Kit: Achieve More with Less</v>
      </c>
    </row>
    <row r="465" spans="1:2" x14ac:dyDescent="0.25">
      <c r="A465" t="s">
        <v>1176</v>
      </c>
      <c r="B465" s="2" t="str">
        <f>HYPERLINK("https://exadel.com/news/how-to-add-image-management-to-an-aem-touchui-dialog-tutorial","How to Add Image Management to an AEM TouchUI Dialog: Tutorial")</f>
        <v>How to Add Image Management to an AEM TouchUI Dialog: Tutorial</v>
      </c>
    </row>
    <row r="466" spans="1:2" x14ac:dyDescent="0.25">
      <c r="A466" t="s">
        <v>1176</v>
      </c>
      <c r="B466" s="2" t="str">
        <f>HYPERLINK("https://exadel.com/news/exadel-toolbox-lists-a-brand-new-way-to-create-a-generic-list-in-aem/","Exadel Toolbox Lists: A Brand-New Way to Create a Generic List in AEM")</f>
        <v>Exadel Toolbox Lists: A Brand-New Way to Create a Generic List in AEM</v>
      </c>
    </row>
    <row r="467" spans="1:2" x14ac:dyDescent="0.25">
      <c r="A467" t="s">
        <v>1176</v>
      </c>
      <c r="B467" s="2" t="str">
        <f>HYPERLINK("https://exadel.com/news/exadel-authoring-kit-for-adobe-experience-manager-version-2-makes-aem-authoring-easier/","Exadel Authoring Kit for Adobe Experience Manager Version 2 Makes AEM Authoring Easier")</f>
        <v>Exadel Authoring Kit for Adobe Experience Manager Version 2 Makes AEM Authoring Easier</v>
      </c>
    </row>
    <row r="468" spans="1:2" x14ac:dyDescent="0.25">
      <c r="A468" t="s">
        <v>1176</v>
      </c>
      <c r="B468" s="2" t="str">
        <f>HYPERLINK("https://exadel.com/news/setting-up-a-multifield-in-aem-touch-ui-dialogs-tutorial/","Setting Up a Multifield in AEM Touch UI Dialogs: Tutorial")</f>
        <v>Setting Up a Multifield in AEM Touch UI Dialogs: Tutorial</v>
      </c>
    </row>
    <row r="469" spans="1:2" x14ac:dyDescent="0.25">
      <c r="A469" t="s">
        <v>1176</v>
      </c>
      <c r="B469" s="2" t="str">
        <f>HYPERLINK("https://exadel.com/news/refactoring-complex-aem-components-and-pursuing-better-code-practices-with-exadel-authoring-kit-for-aem-part-2/","Refactoring Complex AEM Components and Pursuing Better Code Practices with Exadel Authoring Kit for AEM, Part II")</f>
        <v>Refactoring Complex AEM Components and Pursuing Better Code Practices with Exadel Authoring Kit for AEM, Part II</v>
      </c>
    </row>
    <row r="470" spans="1:2" x14ac:dyDescent="0.25">
      <c r="A470" t="s">
        <v>1176</v>
      </c>
      <c r="B470" s="2" t="str">
        <f>HYPERLINK("https://exadel.com/news/refactoring-complex-aem-components-and-pursuing-better-code-practices-with-exadel-authoring-kit-for-aem-part-1/","Refactoring Complex AEM Components and Pursuing Better Code Practices with Exadel Authoring Kit for AEM, Part I")</f>
        <v>Refactoring Complex AEM Components and Pursuing Better Code Practices with Exadel Authoring Kit for AEM, Part I</v>
      </c>
    </row>
    <row r="471" spans="1:2" x14ac:dyDescent="0.25">
      <c r="A471" t="s">
        <v>1176</v>
      </c>
      <c r="B471" s="2" t="str">
        <f>HYPERLINK("https://exadel.com/news/aem-tip-how-to-solve-issues-with-default-values-in-new-fields-with-existing-dialogs/","AEM Tip: How to Solve Issues with Default Values in New Fields with Existing Dialogs")</f>
        <v>AEM Tip: How to Solve Issues with Default Values in New Fields with Existing Dialogs</v>
      </c>
    </row>
    <row r="472" spans="1:2" x14ac:dyDescent="0.25">
      <c r="A472" t="s">
        <v>1176</v>
      </c>
      <c r="B472" s="2" t="str">
        <f>HYPERLINK("https://exadel.com/news/dependson-the-cutting-edge-tech-giving-wings-to-exadel-authoring-kit-for-aem/","DependsOn: The Cutting-Edge Tech Giving Wings to Exadel Authoring Kit for AEM")</f>
        <v>DependsOn: The Cutting-Edge Tech Giving Wings to Exadel Authoring Kit for AEM</v>
      </c>
    </row>
    <row r="473" spans="1:2" x14ac:dyDescent="0.25">
      <c r="A473" t="s">
        <v>1176</v>
      </c>
      <c r="B473" s="2" t="str">
        <f>HYPERLINK("https://exadel.com/news/exadel-authoring-kit-for-aem-improves-user-experience-the-story-of-dependson/","Exadel Authoring Kit for AEM Improves User Experience: The Story of DependsOn")</f>
        <v>Exadel Authoring Kit for AEM Improves User Experience: The Story of DependsOn</v>
      </c>
    </row>
    <row r="474" spans="1:2" x14ac:dyDescent="0.25">
      <c r="A474" t="s">
        <v>1176</v>
      </c>
      <c r="B474" s="2" t="str">
        <f>HYPERLINK("https://exadel.com/news/managing-component-code-properly-with-exadel-toolbox-authoring-kit-for-aem/","Managing Component Code Properly with Exadel Toolbox Authoring Kit for AEM")</f>
        <v>Managing Component Code Properly with Exadel Toolbox Authoring Kit for AEM</v>
      </c>
    </row>
    <row r="475" spans="1:2" x14ac:dyDescent="0.25">
      <c r="A475" t="s">
        <v>1176</v>
      </c>
      <c r="B475" s="2" t="str">
        <f>HYPERLINK("https://exadel.com/news/aem-techies-take-note-we-built-exadel-authoring-kit-for-you/","AEM Techies Take Note: We Built Exadel Authoring Kit for You")</f>
        <v>AEM Techies Take Note: We Built Exadel Authoring Kit for You</v>
      </c>
    </row>
    <row r="476" spans="1:2" x14ac:dyDescent="0.25">
      <c r="A476" t="s">
        <v>1176</v>
      </c>
      <c r="B476" s="2" t="str">
        <f>HYPERLINK("https://exadel.com/news/introducing-the-authoring-kit-for-adobe-experience-manager/","Introducing the Authoring Kit for Adobe Experience Manager")</f>
        <v>Introducing the Authoring Kit for Adobe Experience Manager</v>
      </c>
    </row>
    <row r="477" spans="1:2" x14ac:dyDescent="0.25">
      <c r="A477" t="s">
        <v>201</v>
      </c>
      <c r="B477" s="2" t="str">
        <f>HYPERLINK("https://exadel.com/news/quizzes-and-best-programming-trivia-for-it-pros","Quizzes and Best Programming Trivia for IT Pros")</f>
        <v>Quizzes and Best Programming Trivia for IT Pros</v>
      </c>
    </row>
    <row r="478" spans="1:2" x14ac:dyDescent="0.25">
      <c r="A478" t="s">
        <v>201</v>
      </c>
      <c r="B478" s="2" t="str">
        <f>HYPERLINK("https://exadel.com/news/10-information-technology-quizzes-to-test-your-it-general-knowledge","10 Information Technology Quizzes to Test Your IT General Knowledge")</f>
        <v>10 Information Technology Quizzes to Test Your IT General Knowledge</v>
      </c>
    </row>
    <row r="479" spans="1:2" x14ac:dyDescent="0.25">
      <c r="A479" t="s">
        <v>201</v>
      </c>
      <c r="B479" s="2" t="str">
        <f>HYPERLINK("https://exadel.com/news/digital-transformation-in-the-education-sector-the-impact-of-covid-19-on-implementing-new-it-systems/","Digital Transformation in the Education Sector: The Impact of COVID-19 on Implementing New IT Systems")</f>
        <v>Digital Transformation in the Education Sector: The Impact of COVID-19 on Implementing New IT Systems</v>
      </c>
    </row>
    <row r="480" spans="1:2" x14ac:dyDescent="0.25">
      <c r="A480" t="s">
        <v>201</v>
      </c>
      <c r="B480" s="2" t="str">
        <f>HYPERLINK("https://exadel.com/news/exadel-empowers-the-next-generation-of-tech-innovators/","Exadel Empowers the Next Generation Of Tech Innovators")</f>
        <v>Exadel Empowers the Next Generation Of Tech Innovators</v>
      </c>
    </row>
    <row r="481" spans="1:2" x14ac:dyDescent="0.25">
      <c r="A481" t="s">
        <v>201</v>
      </c>
      <c r="B481" s="2" t="str">
        <f>HYPERLINK("https://exadel.com/news/educating-software-engineers-future/","Educating the Software Engineers of the Future")</f>
        <v>Educating the Software Engineers of the Future</v>
      </c>
    </row>
    <row r="482" spans="1:2" x14ac:dyDescent="0.25">
      <c r="A482" t="s">
        <v>201</v>
      </c>
      <c r="B482" s="2" t="str">
        <f>HYPERLINK("https://exadel.com/news/importance-computer-science-classes/","Why Your Children Will Grow Up Learning to Code")</f>
        <v>Why Your Children Will Grow Up Learning to Code</v>
      </c>
    </row>
    <row r="483" spans="1:2" x14ac:dyDescent="0.25">
      <c r="A483" t="s">
        <v>1177</v>
      </c>
      <c r="B483" s="2" t="str">
        <f>HYPERLINK("https://exadel.com/news/using-aem-modernization-tools/","Using AEM Modernization Tools")</f>
        <v>Using AEM Modernization Tools</v>
      </c>
    </row>
    <row r="484" spans="1:2" x14ac:dyDescent="0.25">
      <c r="A484" t="s">
        <v>1178</v>
      </c>
      <c r="B484" s="2" t="str">
        <f>HYPERLINK("https://exadel.com/news/how-the-easy-abac-framework-by-exadel-helps-secure-rest-apis/","How the Easy-ABAC Framework by Exadel Helps Secure REST APIs")</f>
        <v>How the Easy-ABAC Framework by Exadel Helps Secure REST APIs</v>
      </c>
    </row>
    <row r="485" spans="1:2" x14ac:dyDescent="0.25">
      <c r="A485" t="s">
        <v>1179</v>
      </c>
      <c r="B485" s="2" t="str">
        <f>HYPERLINK("https://exadel.com/news/qanda-jonathan-fries-digital-transformation-practice/","Jonathan Fries on Exadel’s Digital Transformation Practice")</f>
        <v>Jonathan Fries on Exadel’s Digital Transformation Practice</v>
      </c>
    </row>
    <row r="486" spans="1:2" x14ac:dyDescent="0.25">
      <c r="A486" t="s">
        <v>443</v>
      </c>
      <c r="B486" s="2" t="str">
        <f>HYPERLINK("https://exadel.com/news/service-accelerators-help-to-grow-tech-talent","Service Accelerators Help To Grow Tech Talent")</f>
        <v>Service Accelerators Help To Grow Tech Talent</v>
      </c>
    </row>
    <row r="487" spans="1:2" x14ac:dyDescent="0.25">
      <c r="A487" t="s">
        <v>443</v>
      </c>
      <c r="B487" s="2" t="str">
        <f>HYPERLINK("https://exadel.com/news/development-automation-helps-organizations-support-their-digital-transformation/","Development Automation Helps Organizations Support Their Digital Transformation")</f>
        <v>Development Automation Helps Organizations Support Their Digital Transformation</v>
      </c>
    </row>
    <row r="488" spans="1:2" x14ac:dyDescent="0.25">
      <c r="A488" t="s">
        <v>443</v>
      </c>
      <c r="B488" s="2" t="str">
        <f>HYPERLINK("https://exadel.com/news/digital-transformation-in-the-education-sector-the-impact-of-covid-19-on-implementing-new-it-systems/","Digital Transformation in the Education Sector: The Impact of COVID-19 on Implementing New IT Systems")</f>
        <v>Digital Transformation in the Education Sector: The Impact of COVID-19 on Implementing New IT Systems</v>
      </c>
    </row>
    <row r="489" spans="1:2" x14ac:dyDescent="0.25">
      <c r="A489" t="s">
        <v>443</v>
      </c>
      <c r="B489" s="2" t="str">
        <f>HYPERLINK("https://exadel.com/news/how-exadel-enables-digital-transformation/","How Exadel Enables Digital Transformation")</f>
        <v>How Exadel Enables Digital Transformation</v>
      </c>
    </row>
    <row r="490" spans="1:2" x14ac:dyDescent="0.25">
      <c r="A490" t="s">
        <v>443</v>
      </c>
      <c r="B490" s="2" t="str">
        <f>HYPERLINK("https://exadel.com/news/exadel-provides-healthcare-software-development-services-to-ghx/","Exadel Provides Agile Healthcare	Solution to GHX")</f>
        <v>Exadel Provides Agile Healthcare	Solution to GHX</v>
      </c>
    </row>
    <row r="491" spans="1:2" x14ac:dyDescent="0.25">
      <c r="A491" t="s">
        <v>443</v>
      </c>
      <c r="B491" s="2" t="str">
        <f>HYPERLINK("https://exadel.com/news/exadel-is-one-of-the-most-customer-obsessed-companies-of-2020/","Exadel is one of the most Customer-Obsessed Companies of 2020")</f>
        <v>Exadel is one of the most Customer-Obsessed Companies of 2020</v>
      </c>
    </row>
    <row r="492" spans="1:2" x14ac:dyDescent="0.25">
      <c r="A492" t="s">
        <v>443</v>
      </c>
      <c r="B492" s="2" t="str">
        <f>HYPERLINK("https://exadel.com/news/sd-times-article-3-major-low-code-app-development-pitfalls-and-how-to-avoid-them/","SD Times Article: 3 Major Low-Code App Development Pitfalls and How to Avoid Them")</f>
        <v>SD Times Article: 3 Major Low-Code App Development Pitfalls and How to Avoid Them</v>
      </c>
    </row>
    <row r="493" spans="1:2" x14ac:dyDescent="0.25">
      <c r="A493" t="s">
        <v>443</v>
      </c>
      <c r="B493" s="2" t="str">
        <f>HYPERLINK("https://exadel.com/news/exadel-is-presenting-at-the-nordic-it-sourcing-innovation-summit/","Exadel is Presenting at the Nordic IT Sourcing &amp; Innovation Summit")</f>
        <v>Exadel is Presenting at the Nordic IT Sourcing &amp; Innovation Summit</v>
      </c>
    </row>
    <row r="494" spans="1:2" x14ac:dyDescent="0.25">
      <c r="A494" t="s">
        <v>443</v>
      </c>
      <c r="B494" s="2" t="str">
        <f>HYPERLINK("https://exadel.com/news/what-is-kubernetes-and-how-can-it-help-your-company/","What is Kubernetes, and how can it help your company?")</f>
        <v>What is Kubernetes, and how can it help your company?</v>
      </c>
    </row>
    <row r="495" spans="1:2" x14ac:dyDescent="0.25">
      <c r="A495" t="s">
        <v>443</v>
      </c>
      <c r="B495" s="2" t="str">
        <f>HYPERLINK("https://exadel.com/news/the-devops-and-software-development-trends-arising-from-remote-work/","The DevOps and Software Development Trends Arising from Remote Work")</f>
        <v>The DevOps and Software Development Trends Arising from Remote Work</v>
      </c>
    </row>
    <row r="496" spans="1:2" x14ac:dyDescent="0.25">
      <c r="A496" t="s">
        <v>443</v>
      </c>
      <c r="B496" s="2" t="str">
        <f>HYPERLINK("https://exadel.com/news/helping-the-healthcare-industry-during-covid-19/","Helping the Healthcare Industry During COVID-19")</f>
        <v>Helping the Healthcare Industry During COVID-19</v>
      </c>
    </row>
    <row r="497" spans="1:2" x14ac:dyDescent="0.25">
      <c r="A497" t="s">
        <v>443</v>
      </c>
      <c r="B497" s="2" t="str">
        <f>HYPERLINK("https://exadel.com/news/helping-the-financial-services-industry-during-covid-19-2/","Helping the Financial Services Industry During COVID-19")</f>
        <v>Helping the Financial Services Industry During COVID-19</v>
      </c>
    </row>
    <row r="498" spans="1:2" x14ac:dyDescent="0.25">
      <c r="A498" t="s">
        <v>443</v>
      </c>
      <c r="B498" s="2" t="str">
        <f>HYPERLINK("https://exadel.com/news/forbes-council-post-how-private-equity-can-drive-innovation-for-business/","Forbes Council Post: How Private Equity Can Drive Innovation For Business")</f>
        <v>Forbes Council Post: How Private Equity Can Drive Innovation For Business</v>
      </c>
    </row>
    <row r="499" spans="1:2" x14ac:dyDescent="0.25">
      <c r="A499" t="s">
        <v>443</v>
      </c>
      <c r="B499" s="2" t="str">
        <f>HYPERLINK("https://exadel.com/news/helping-the-fitness-industry-during-covid-19/","Helping the Fitness Industry During COVID-19")</f>
        <v>Helping the Fitness Industry During COVID-19</v>
      </c>
    </row>
    <row r="500" spans="1:2" x14ac:dyDescent="0.25">
      <c r="A500" t="s">
        <v>443</v>
      </c>
      <c r="B500" s="2" t="str">
        <f>HYPERLINK("https://exadel.com/news/whats-powering-digital-transformation/","What's Powering Digital Transformation?")</f>
        <v>What's Powering Digital Transformation?</v>
      </c>
    </row>
    <row r="501" spans="1:2" x14ac:dyDescent="0.25">
      <c r="A501" t="s">
        <v>443</v>
      </c>
      <c r="B501" s="2" t="str">
        <f>HYPERLINK("https://exadel.com/news/what-is-the-roi-of-a-cloud-transformation/","What Is the ROI of a Cloud Transformation?")</f>
        <v>What Is the ROI of a Cloud Transformation?</v>
      </c>
    </row>
    <row r="502" spans="1:2" x14ac:dyDescent="0.25">
      <c r="A502" t="s">
        <v>443</v>
      </c>
      <c r="B502" s="2" t="str">
        <f>HYPERLINK("https://exadel.com/news/our-devops-toolbox-the-consul-interview/","Our DevOps Toolbox: The Consul Tool")</f>
        <v>Our DevOps Toolbox: The Consul Tool</v>
      </c>
    </row>
    <row r="503" spans="1:2" x14ac:dyDescent="0.25">
      <c r="A503" t="s">
        <v>443</v>
      </c>
      <c r="B503" s="2" t="str">
        <f>HYPERLINK("https://exadel.com/news/product-world-2020-reflections-from-jonathan-fries/","Product World 2020: Reflections from Jonathan Fries")</f>
        <v>Product World 2020: Reflections from Jonathan Fries</v>
      </c>
    </row>
    <row r="504" spans="1:2" x14ac:dyDescent="0.25">
      <c r="A504" t="s">
        <v>443</v>
      </c>
      <c r="B504" s="2" t="str">
        <f>HYPERLINK("https://exadel.com/news/exadels-jonathan-fries-to-speak-at-productworld-2020/","Exadel’s Jonathan Fries to Speak at ProductWorld 2020")</f>
        <v>Exadel’s Jonathan Fries to Speak at ProductWorld 2020</v>
      </c>
    </row>
    <row r="505" spans="1:2" x14ac:dyDescent="0.25">
      <c r="A505" t="s">
        <v>443</v>
      </c>
      <c r="B505" s="2" t="str">
        <f>HYPERLINK("https://exadel.com/news/our-devops-toolbox-consul/","Our DevOps Toolbox: How Consul Works")</f>
        <v>Our DevOps Toolbox: How Consul Works</v>
      </c>
    </row>
    <row r="506" spans="1:2" x14ac:dyDescent="0.25">
      <c r="A506" t="s">
        <v>443</v>
      </c>
      <c r="B506" s="2" t="str">
        <f>HYPERLINK("https://exadel.com/news/our-devops-methodologies-the-continuous-integration-interview/","Our DevOps Methodologies: Importance of Continuous Integration")</f>
        <v>Our DevOps Methodologies: Importance of Continuous Integration</v>
      </c>
    </row>
    <row r="507" spans="1:2" x14ac:dyDescent="0.25">
      <c r="A507" t="s">
        <v>443</v>
      </c>
      <c r="B507" s="2" t="str">
        <f>HYPERLINK("https://exadel.com/news/our-devops-toolbox-kubernetes/","Our DevOps Toolbox: Kubernetes Benefits")</f>
        <v>Our DevOps Toolbox: Kubernetes Benefits</v>
      </c>
    </row>
    <row r="508" spans="1:2" x14ac:dyDescent="0.25">
      <c r="A508" t="s">
        <v>443</v>
      </c>
      <c r="B508" s="2" t="str">
        <f>HYPERLINK("https://exadel.com/news/our-devops-methods-continuous-integration/","Our DevOps Methodologies: Benefits of Continuous Integration")</f>
        <v>Our DevOps Methodologies: Benefits of Continuous Integration</v>
      </c>
    </row>
    <row r="509" spans="1:2" x14ac:dyDescent="0.25">
      <c r="A509" t="s">
        <v>443</v>
      </c>
      <c r="B509" s="2" t="str">
        <f>HYPERLINK("https://exadel.com/news/our-devops-toolbox-the-ansible-interview/","DevOps Automation Tools: Ansible")</f>
        <v>DevOps Automation Tools: Ansible</v>
      </c>
    </row>
    <row r="510" spans="1:2" x14ac:dyDescent="0.25">
      <c r="A510" t="s">
        <v>443</v>
      </c>
      <c r="B510" s="2" t="str">
        <f>HYPERLINK("https://exadel.com/news/our-devops-toolbox-ansible/","Our DevOps Toolbox: Ansible Use Cases")</f>
        <v>Our DevOps Toolbox: Ansible Use Cases</v>
      </c>
    </row>
    <row r="511" spans="1:2" x14ac:dyDescent="0.25">
      <c r="A511" t="s">
        <v>443</v>
      </c>
      <c r="B511" s="2" t="str">
        <f>HYPERLINK("https://exadel.com/news/to-bet-or-not-to-bet-on-digital-transformation-3-trends-reshaping-the-gambling-industry/","To Bet or Not to Bet...on Digital Transformation: 3 Trends Reshaping the Gambling Industry")</f>
        <v>To Bet or Not to Bet...on Digital Transformation: 3 Trends Reshaping the Gambling Industry</v>
      </c>
    </row>
    <row r="512" spans="1:2" x14ac:dyDescent="0.25">
      <c r="A512" t="s">
        <v>443</v>
      </c>
      <c r="B512" s="2" t="str">
        <f>HYPERLINK("https://exadel.com/news/digital-transformation-in-toll-road-authorities-past-present-future/","Digital Transformation for Toll Road Authorities: Past • Present • Future")</f>
        <v>Digital Transformation for Toll Road Authorities: Past • Present • Future</v>
      </c>
    </row>
    <row r="513" spans="1:2" x14ac:dyDescent="0.25">
      <c r="A513" t="s">
        <v>443</v>
      </c>
      <c r="B513" s="2" t="str">
        <f>HYPERLINK("https://exadel.com/news/how-digital-transformation-is-impacting-the-sports-and-fitness-industry/","How Digital Transformation Is Impacting the Sports and Fitness Industry")</f>
        <v>How Digital Transformation Is Impacting the Sports and Fitness Industry</v>
      </c>
    </row>
    <row r="514" spans="1:2" x14ac:dyDescent="0.25">
      <c r="A514" t="s">
        <v>443</v>
      </c>
      <c r="B514" s="2" t="str">
        <f>HYPERLINK("https://exadel.com/news/digital-transformation-in-the-financial-sector-past-present-future/","Digital Transformation in the Financial Sector: Past • Present • Future")</f>
        <v>Digital Transformation in the Financial Sector: Past • Present • Future</v>
      </c>
    </row>
    <row r="515" spans="1:2" x14ac:dyDescent="0.25">
      <c r="A515" t="s">
        <v>443</v>
      </c>
      <c r="B515" s="2" t="str">
        <f>HYPERLINK("https://exadel.com/news/recap-digital-transformation-with-exadels-jonathan-fries/","Digital Transformation with Exadel’s Jonathan Fries")</f>
        <v>Digital Transformation with Exadel’s Jonathan Fries</v>
      </c>
    </row>
    <row r="516" spans="1:2" x14ac:dyDescent="0.25">
      <c r="A516" t="s">
        <v>443</v>
      </c>
      <c r="B516" s="2" t="str">
        <f>HYPERLINK("https://exadel.com/news/health-tech-innovator-exadel-at-ihrsa-2019/","Health Tech Innovation at IHRSA 2019")</f>
        <v>Health Tech Innovation at IHRSA 2019</v>
      </c>
    </row>
    <row r="517" spans="1:2" x14ac:dyDescent="0.25">
      <c r="A517" t="s">
        <v>443</v>
      </c>
      <c r="B517" s="2" t="str">
        <f>HYPERLINK("https://exadel.com/news/qanda-jonathan-fries-digital-transformation-practice/","Jonathan Fries on Exadel’s Digital Transformation Practice")</f>
        <v>Jonathan Fries on Exadel’s Digital Transformation Practice</v>
      </c>
    </row>
    <row r="518" spans="1:2" x14ac:dyDescent="0.25">
      <c r="A518" t="s">
        <v>443</v>
      </c>
      <c r="B518" s="2" t="str">
        <f>HYPERLINK("https://exadel.com/news/qanda-lev-shur-exadel-digital-marketing-technology-practice/","Lev Shur on Exadel’s Digital Marketing Technology Practice")</f>
        <v>Lev Shur on Exadel’s Digital Marketing Technology Practice</v>
      </c>
    </row>
    <row r="519" spans="1:2" x14ac:dyDescent="0.25">
      <c r="A519" t="s">
        <v>443</v>
      </c>
      <c r="B519" s="2" t="str">
        <f>HYPERLINK("https://exadel.com/news/artificial-intelligence-cloud/","Artificial Intelligence in the Cloud")</f>
        <v>Artificial Intelligence in the Cloud</v>
      </c>
    </row>
    <row r="520" spans="1:2" x14ac:dyDescent="0.25">
      <c r="A520" t="s">
        <v>443</v>
      </c>
      <c r="B520" s="2" t="str">
        <f>HYPERLINK("https://exadel.com/news/exadels-digital-insights-webcast-series-starts-with-a-bang/","Exadel's Digital Insights Webcast Series Rolls Out")</f>
        <v>Exadel's Digital Insights Webcast Series Rolls Out</v>
      </c>
    </row>
    <row r="521" spans="1:2" x14ac:dyDescent="0.25">
      <c r="A521" t="s">
        <v>443</v>
      </c>
      <c r="B521" s="2" t="str">
        <f>HYPERLINK("https://exadel.com/news/aligning-your-company-in-the-age-of-digital-transformation/","Aligning Your Company in the Age of Digital Transformation")</f>
        <v>Aligning Your Company in the Age of Digital Transformation</v>
      </c>
    </row>
    <row r="522" spans="1:2" x14ac:dyDescent="0.25">
      <c r="A522" t="s">
        <v>443</v>
      </c>
      <c r="B522" s="2" t="str">
        <f>HYPERLINK("https://exadel.com/news/5-keys-jumpstarting-digital-transformation/","5 Keys to Jumpstarting Your Digital Transformation")</f>
        <v>5 Keys to Jumpstarting Your Digital Transformation</v>
      </c>
    </row>
    <row r="523" spans="1:2" x14ac:dyDescent="0.25">
      <c r="A523" t="s">
        <v>443</v>
      </c>
      <c r="B523" s="2" t="str">
        <f>HYPERLINK("https://exadel.com/news/migrate-data-safely-efficiently/","How to Migrate Data Safely and Efficiently")</f>
        <v>How to Migrate Data Safely and Efficiently</v>
      </c>
    </row>
    <row r="524" spans="1:2" x14ac:dyDescent="0.25">
      <c r="A524" t="s">
        <v>443</v>
      </c>
      <c r="B524" s="2" t="str">
        <f>HYPERLINK("https://exadel.com/news/how-digital-transformation-can-make-businesses-more-efficient/","How Digital Transformation Can Make Businesses More Efficient")</f>
        <v>How Digital Transformation Can Make Businesses More Efficient</v>
      </c>
    </row>
    <row r="525" spans="1:2" x14ac:dyDescent="0.25">
      <c r="A525" t="s">
        <v>1180</v>
      </c>
      <c r="B525" s="2" t="str">
        <f>HYPERLINK("https://exadel.com/news/exadel-showcases-new-digital-marketing-solutions-at-adobe-summit-2022","Exadel Showcases New Digital Marketing Solutions at Adobe Summit 2022")</f>
        <v>Exadel Showcases New Digital Marketing Solutions at Adobe Summit 2022</v>
      </c>
    </row>
    <row r="526" spans="1:2" x14ac:dyDescent="0.25">
      <c r="A526" t="s">
        <v>1180</v>
      </c>
      <c r="B526" s="2" t="str">
        <f>HYPERLINK("https://exadel.com/news/exadel-renews-adobe-experience-manager-sites-specialization","Exadel Renews Adobe Experience Manager Sites Specialization")</f>
        <v>Exadel Renews Adobe Experience Manager Sites Specialization</v>
      </c>
    </row>
    <row r="527" spans="1:2" x14ac:dyDescent="0.25">
      <c r="A527" t="s">
        <v>1180</v>
      </c>
      <c r="B527" s="2" t="str">
        <f>HYPERLINK("https://exadel.com/news/top-6-aem-best-practices-for-delivering-the-ultimate-user-experience/","Top 6 AEM Best Practices for Delivering the Ultimate User Experience")</f>
        <v>Top 6 AEM Best Practices for Delivering the Ultimate User Experience</v>
      </c>
    </row>
    <row r="528" spans="1:2" x14ac:dyDescent="0.25">
      <c r="A528" t="s">
        <v>1180</v>
      </c>
      <c r="B528" s="2" t="str">
        <f>HYPERLINK("https://exadel.com/news/exadel-recognized-for-martech-leadership-for-toolbox-for-adobe-experience-manager/","Exadel Recognized for MarTech Leadership for Toolbox for Adobe Experience Manager")</f>
        <v>Exadel Recognized for MarTech Leadership for Toolbox for Adobe Experience Manager</v>
      </c>
    </row>
    <row r="529" spans="1:2" x14ac:dyDescent="0.25">
      <c r="A529" t="s">
        <v>1180</v>
      </c>
      <c r="B529" s="2" t="str">
        <f>HYPERLINK("https://exadel.com/news/adobe-summit-2021/","Adobe Summit 2021")</f>
        <v>Adobe Summit 2021</v>
      </c>
    </row>
    <row r="530" spans="1:2" x14ac:dyDescent="0.25">
      <c r="A530" t="s">
        <v>1180</v>
      </c>
      <c r="B530" s="2" t="str">
        <f>HYPERLINK("https://exadel.com/news/advantages-of-adobe-experience-manager-aem-and-why-it-is-a-great-cms-tool-for-enterprise-businesses/","Advantages of AEM CMS for Enterprise Businesses")</f>
        <v>Advantages of AEM CMS for Enterprise Businesses</v>
      </c>
    </row>
    <row r="531" spans="1:2" x14ac:dyDescent="0.25">
      <c r="A531" t="s">
        <v>1180</v>
      </c>
      <c r="B531" s="2" t="str">
        <f>HYPERLINK("https://exadel.com/news/looking-behind-the-curtain-at-digital-marketing-technology-trends/","Looking Behind the Curtain at Digital Marketing Technology Trends")</f>
        <v>Looking Behind the Curtain at Digital Marketing Technology Trends</v>
      </c>
    </row>
    <row r="532" spans="1:2" x14ac:dyDescent="0.25">
      <c r="A532" t="s">
        <v>1181</v>
      </c>
      <c r="B532" s="2" t="str">
        <f>HYPERLINK("https://exadel.com/news/our-devops-toolbox-the-consul-interview/","Our DevOps Toolbox: The Consul Tool")</f>
        <v>Our DevOps Toolbox: The Consul Tool</v>
      </c>
    </row>
    <row r="533" spans="1:2" x14ac:dyDescent="0.25">
      <c r="A533" t="s">
        <v>1181</v>
      </c>
      <c r="B533" s="2" t="str">
        <f>HYPERLINK("https://exadel.com/news/our-devops-toolbox-consul/","Our DevOps Toolbox: How Consul Works")</f>
        <v>Our DevOps Toolbox: How Consul Works</v>
      </c>
    </row>
    <row r="534" spans="1:2" x14ac:dyDescent="0.25">
      <c r="A534" t="s">
        <v>1181</v>
      </c>
      <c r="B534" s="2" t="str">
        <f>HYPERLINK("https://exadel.com/news/our-devops-toolbox-kubernetes/","Our DevOps Toolbox: Kubernetes Benefits")</f>
        <v>Our DevOps Toolbox: Kubernetes Benefits</v>
      </c>
    </row>
    <row r="535" spans="1:2" x14ac:dyDescent="0.25">
      <c r="A535" t="s">
        <v>1181</v>
      </c>
      <c r="B535" s="2" t="str">
        <f>HYPERLINK("https://exadel.com/news/our-devops-toolbox-the-ansible-interview/","DevOps Automation Tools: Ansible")</f>
        <v>DevOps Automation Tools: Ansible</v>
      </c>
    </row>
    <row r="536" spans="1:2" x14ac:dyDescent="0.25">
      <c r="A536" t="s">
        <v>1181</v>
      </c>
      <c r="B536" s="2" t="str">
        <f>HYPERLINK("https://exadel.com/news/our-devops-toolbox-ansible/","Our DevOps Toolbox: Ansible Use Cases")</f>
        <v>Our DevOps Toolbox: Ansible Use Cases</v>
      </c>
    </row>
    <row r="537" spans="1:2" x14ac:dyDescent="0.25">
      <c r="A537" t="s">
        <v>1182</v>
      </c>
      <c r="B537" s="2" t="str">
        <f>HYPERLINK("https://exadel.com/news/2022-devops-predictions","2022 DevOps Predictions")</f>
        <v>2022 DevOps Predictions</v>
      </c>
    </row>
    <row r="538" spans="1:2" x14ac:dyDescent="0.25">
      <c r="A538" t="s">
        <v>1182</v>
      </c>
      <c r="B538" s="2" t="str">
        <f>HYPERLINK("https://exadel.com/news/what-can-aiops-do-for-it-ops","What Can AIOps Do For IT Ops?")</f>
        <v>What Can AIOps Do For IT Ops?</v>
      </c>
    </row>
    <row r="539" spans="1:2" x14ac:dyDescent="0.25">
      <c r="A539" t="s">
        <v>1182</v>
      </c>
      <c r="B539" s="2" t="str">
        <f>HYPERLINK("https://exadel.com/news/how-continuous-monitoring-help-businesses-with-risk-assessment-and-management","How Continuous Monitoring Helps Businesses with Risk Assessment and Management")</f>
        <v>How Continuous Monitoring Helps Businesses with Risk Assessment and Management</v>
      </c>
    </row>
    <row r="540" spans="1:2" x14ac:dyDescent="0.25">
      <c r="A540" t="s">
        <v>1182</v>
      </c>
      <c r="B540" s="2" t="str">
        <f>HYPERLINK("https://exadel.com/news/how-to-explain-gitops-in-plain-english/","How to explain GitOps in plain English")</f>
        <v>How to explain GitOps in plain English</v>
      </c>
    </row>
    <row r="541" spans="1:2" x14ac:dyDescent="0.25">
      <c r="A541" t="s">
        <v>1182</v>
      </c>
      <c r="B541" s="2" t="str">
        <f>HYPERLINK("https://exadel.com/news/how-to-get-started-with-continuous-monitoring/","How to Get Started with Continuous Monitoring")</f>
        <v>How to Get Started with Continuous Monitoring</v>
      </c>
    </row>
    <row r="542" spans="1:2" x14ac:dyDescent="0.25">
      <c r="A542" t="s">
        <v>1182</v>
      </c>
      <c r="B542" s="2" t="str">
        <f>HYPERLINK("https://exadel.com/news/a-rundown-of-devops-trends-adapting-to-the-new-normal-and-predictions-for-2021/","A Rundown of DevOps Trends: Adapting to the New Normal and Predictions for 2021")</f>
        <v>A Rundown of DevOps Trends: Adapting to the New Normal and Predictions for 2021</v>
      </c>
    </row>
    <row r="543" spans="1:2" x14ac:dyDescent="0.25">
      <c r="A543" t="s">
        <v>1182</v>
      </c>
      <c r="B543" s="2" t="str">
        <f>HYPERLINK("https://exadel.com/news/exadel-qa-automation-practice-helps-clients-deliver-flawless-digital-experiences/","Exadel QA Automation Practice Helps Clients Deliver Flawless Digital Experiences")</f>
        <v>Exadel QA Automation Practice Helps Clients Deliver Flawless Digital Experiences</v>
      </c>
    </row>
    <row r="544" spans="1:2" x14ac:dyDescent="0.25">
      <c r="A544" t="s">
        <v>1182</v>
      </c>
      <c r="B544" s="2" t="str">
        <f>HYPERLINK("https://exadel.com/news/the-devops-and-software-development-trends-arising-from-remote-work/","The DevOps and Software Development Trends Arising from Remote Work")</f>
        <v>The DevOps and Software Development Trends Arising from Remote Work</v>
      </c>
    </row>
    <row r="545" spans="1:2" x14ac:dyDescent="0.25">
      <c r="A545" t="s">
        <v>1182</v>
      </c>
      <c r="B545" s="2" t="str">
        <f>HYPERLINK("https://exadel.com/news/devsecops-best-practices-and-business-value/","DevSecOps Best Practices and Business Value")</f>
        <v>DevSecOps Best Practices and Business Value</v>
      </c>
    </row>
    <row r="546" spans="1:2" x14ac:dyDescent="0.25">
      <c r="A546" t="s">
        <v>1182</v>
      </c>
      <c r="B546" s="2" t="str">
        <f>HYPERLINK("https://exadel.com/news/our-devops-toolbox-the-consul-interview/","Our DevOps Toolbox: The Consul Tool")</f>
        <v>Our DevOps Toolbox: The Consul Tool</v>
      </c>
    </row>
    <row r="547" spans="1:2" x14ac:dyDescent="0.25">
      <c r="A547" t="s">
        <v>1182</v>
      </c>
      <c r="B547" s="2" t="str">
        <f>HYPERLINK("https://exadel.com/news/our-devops-toolbox-consul/","Our DevOps Toolbox: How Consul Works")</f>
        <v>Our DevOps Toolbox: How Consul Works</v>
      </c>
    </row>
    <row r="548" spans="1:2" x14ac:dyDescent="0.25">
      <c r="A548" t="s">
        <v>1182</v>
      </c>
      <c r="B548" s="2" t="str">
        <f>HYPERLINK("https://exadel.com/news/our-devops-methodologies-the-continuous-integration-interview/","Our DevOps Methodologies: Importance of Continuous Integration")</f>
        <v>Our DevOps Methodologies: Importance of Continuous Integration</v>
      </c>
    </row>
    <row r="549" spans="1:2" x14ac:dyDescent="0.25">
      <c r="A549" t="s">
        <v>1182</v>
      </c>
      <c r="B549" s="2" t="str">
        <f>HYPERLINK("https://exadel.com/news/our-devops-toolbox-kubernetes/","Our DevOps Toolbox: Kubernetes Benefits")</f>
        <v>Our DevOps Toolbox: Kubernetes Benefits</v>
      </c>
    </row>
    <row r="550" spans="1:2" x14ac:dyDescent="0.25">
      <c r="A550" t="s">
        <v>1182</v>
      </c>
      <c r="B550" s="2" t="str">
        <f>HYPERLINK("https://exadel.com/news/our-devops-methods-continuous-integration/","Our DevOps Methodologies: Benefits of Continuous Integration")</f>
        <v>Our DevOps Methodologies: Benefits of Continuous Integration</v>
      </c>
    </row>
    <row r="551" spans="1:2" x14ac:dyDescent="0.25">
      <c r="A551" t="s">
        <v>1182</v>
      </c>
      <c r="B551" s="2" t="str">
        <f>HYPERLINK("https://exadel.com/news/our-devops-toolbox-the-ansible-interview/","DevOps Automation Tools: Ansible")</f>
        <v>DevOps Automation Tools: Ansible</v>
      </c>
    </row>
    <row r="552" spans="1:2" x14ac:dyDescent="0.25">
      <c r="A552" t="s">
        <v>1182</v>
      </c>
      <c r="B552" s="2" t="str">
        <f>HYPERLINK("https://exadel.com/news/our-devops-toolbox-ansible/","Our DevOps Toolbox: Ansible Use Cases")</f>
        <v>Our DevOps Toolbox: Ansible Use Cases</v>
      </c>
    </row>
    <row r="553" spans="1:2" x14ac:dyDescent="0.25">
      <c r="A553" t="s">
        <v>1183</v>
      </c>
      <c r="B553" s="2" t="str">
        <f>HYPERLINK("https://exadel.com/news/low-code-and-no-code-considerations-overview-and-things-to-consider","Low Code and No-Code Considerations: Overview and Things to Consider")</f>
        <v>Low Code and No-Code Considerations: Overview and Things to Consider</v>
      </c>
    </row>
    <row r="554" spans="1:2" x14ac:dyDescent="0.25">
      <c r="A554" t="s">
        <v>1183</v>
      </c>
      <c r="B554" s="2" t="str">
        <f>HYPERLINK("https://exadel.com/news/development-automation-helps-organizations-support-their-digital-transformation/","Development Automation Helps Organizations Support Their Digital Transformation")</f>
        <v>Development Automation Helps Organizations Support Their Digital Transformation</v>
      </c>
    </row>
    <row r="555" spans="1:2" x14ac:dyDescent="0.25">
      <c r="A555" t="s">
        <v>1183</v>
      </c>
      <c r="B555" s="2" t="str">
        <f>HYPERLINK("https://exadel.com/news/how-to-switch-between-aem-environments-and-modes/","How to Switch Between &lt;br&gt; AEM Environments and Modes")</f>
        <v>How to Switch Between &lt;br&gt; AEM Environments and Modes</v>
      </c>
    </row>
    <row r="556" spans="1:2" x14ac:dyDescent="0.25">
      <c r="A556" t="s">
        <v>1183</v>
      </c>
      <c r="B556" s="2" t="str">
        <f>HYPERLINK("https://exadel.com/news/a-new-easier-way-to-switch-between-both-environments-and-modes/","A New, Easier Way to Switch Between both Environments and Modes")</f>
        <v>A New, Easier Way to Switch Between both Environments and Modes</v>
      </c>
    </row>
    <row r="557" spans="1:2" x14ac:dyDescent="0.25">
      <c r="A557" t="s">
        <v>1184</v>
      </c>
      <c r="B557" s="2" t="str">
        <f>HYPERLINK("https://exadel.com/news/from-data-science-to-value-free-data-science-webinar","From Data Science to Value: Free Data Science Webinar")</f>
        <v>From Data Science to Value: Free Data Science Webinar</v>
      </c>
    </row>
    <row r="558" spans="1:2" x14ac:dyDescent="0.25">
      <c r="A558" t="s">
        <v>1185</v>
      </c>
      <c r="B558" s="2" t="str">
        <f>HYPERLINK("https://exadel.com/news/getting-more-out-of-multi-cloud-for-the-enterprise/","Getting More out of Multi-Cloud for the Enterprise")</f>
        <v>Getting More out of Multi-Cloud for the Enterprise</v>
      </c>
    </row>
    <row r="559" spans="1:2" x14ac:dyDescent="0.25">
      <c r="A559" t="s">
        <v>1185</v>
      </c>
      <c r="B559" s="2" t="str">
        <f>HYPERLINK("https://exadel.com/news/crosskube-qa-rapid-deployment-of-environments-to-any-cloud/","CrossKube Q&amp;A: Rapid Deployment of Environments to Any Cloud")</f>
        <v>CrossKube Q&amp;A: Rapid Deployment of Environments to Any Cloud</v>
      </c>
    </row>
    <row r="560" spans="1:2" x14ac:dyDescent="0.25">
      <c r="A560" t="s">
        <v>1185</v>
      </c>
      <c r="B560" s="2" t="str">
        <f>HYPERLINK("https://exadel.com/news/introducing-crosskube-deploy-a-kubernetes-environment-in-any-cloud-fast/","Introducing CrossKube: Deploy a Kubernetes Environment in Any Cloud, Fast")</f>
        <v>Introducing CrossKube: Deploy a Kubernetes Environment in Any Cloud, Fast</v>
      </c>
    </row>
    <row r="561" spans="1:2" x14ac:dyDescent="0.25">
      <c r="A561" t="s">
        <v>1186</v>
      </c>
      <c r="B561" s="2" t="str">
        <f>HYPERLINK("https://exadel.com/news/helping-the-healthcare-industry-during-covid-19/","Helping the Healthcare Industry During COVID-19")</f>
        <v>Helping the Healthcare Industry During COVID-19</v>
      </c>
    </row>
    <row r="562" spans="1:2" x14ac:dyDescent="0.25">
      <c r="A562" t="s">
        <v>1186</v>
      </c>
      <c r="B562" s="2" t="str">
        <f>HYPERLINK("https://exadel.com/news/helping-the-financial-services-industry-during-covid-19-2/","Helping the Financial Services Industry During COVID-19")</f>
        <v>Helping the Financial Services Industry During COVID-19</v>
      </c>
    </row>
    <row r="563" spans="1:2" x14ac:dyDescent="0.25">
      <c r="A563" t="s">
        <v>1186</v>
      </c>
      <c r="B563" s="2" t="str">
        <f>HYPERLINK("https://exadel.com/news/helping-the-fitness-industry-during-covid-19/","Helping the Fitness Industry During COVID-19")</f>
        <v>Helping the Fitness Industry During COVID-19</v>
      </c>
    </row>
    <row r="564" spans="1:2" x14ac:dyDescent="0.25">
      <c r="A564" t="s">
        <v>1186</v>
      </c>
      <c r="B564" s="2" t="str">
        <f>HYPERLINK("https://exadel.com/news/helping-the-retail-industry-recover-during-covid-19/","Helping the Retail Industry Recover during COVID-19")</f>
        <v>Helping the Retail Industry Recover during COVID-19</v>
      </c>
    </row>
    <row r="565" spans="1:2" x14ac:dyDescent="0.25">
      <c r="A565" t="s">
        <v>1186</v>
      </c>
      <c r="B565" s="2" t="str">
        <f>HYPERLINK("https://exadel.com/news/helping-the-real-estate-industry-recover-during-covid-19/","Helping the Real Estate Industry Recover during COVID-19")</f>
        <v>Helping the Real Estate Industry Recover during COVID-19</v>
      </c>
    </row>
    <row r="566" spans="1:2" x14ac:dyDescent="0.25">
      <c r="A566" t="s">
        <v>1187</v>
      </c>
      <c r="B566" s="2" t="str">
        <f>HYPERLINK("https://exadel.com/news/development-automation-helps-organizations-support-their-digital-transformation/","Development Automation Helps Organizations Support Their Digital Transformation")</f>
        <v>Development Automation Helps Organizations Support Their Digital Transformation</v>
      </c>
    </row>
    <row r="567" spans="1:2" x14ac:dyDescent="0.25">
      <c r="A567" t="s">
        <v>1187</v>
      </c>
      <c r="B567" s="2" t="str">
        <f>HYPERLINK("https://exadel.com/news/how-it-is-adapting-to-covid-19-pandemic-in-the-long-term/","How IT is adapting to COVID-19 pandemic in the long-term")</f>
        <v>How IT is adapting to COVID-19 pandemic in the long-term</v>
      </c>
    </row>
    <row r="568" spans="1:2" x14ac:dyDescent="0.25">
      <c r="A568" t="s">
        <v>1187</v>
      </c>
      <c r="B568" s="2" t="str">
        <f>HYPERLINK("https://exadel.com/news/outsourcing-trends-in-2021-and-the-impact-of-outsourcing-on-businesses-and-consumers/","Outsourcing trends in 2021 and the impact of outsourcing on businesses and consumers")</f>
        <v>Outsourcing trends in 2021 and the impact of outsourcing on businesses and consumers</v>
      </c>
    </row>
    <row r="569" spans="1:2" x14ac:dyDescent="0.25">
      <c r="A569" t="s">
        <v>1187</v>
      </c>
      <c r="B569" s="2" t="str">
        <f>HYPERLINK("https://exadel.com/news/exadel-developer-qa-with-lada-zhdanova-remote-and-dispersed-work-tips-and-challenges/","Exadel Developer Q&amp;A with Lada Zhdanova  &lt;br&gt; Remote and Dispersed Work Tips and Challenges")</f>
        <v>Exadel Developer Q&amp;A with Lada Zhdanova  &lt;br&gt; Remote and Dispersed Work Tips and Challenges</v>
      </c>
    </row>
    <row r="570" spans="1:2" x14ac:dyDescent="0.25">
      <c r="A570" t="s">
        <v>1187</v>
      </c>
      <c r="B570" s="2" t="str">
        <f>HYPERLINK("https://exadel.com/news/exadel-developer-qa-with-ivan-tserashkou-remote-and-dispersed-work-tips-and-challenges/","Exadel Developer Q&amp;A with Ivan Tserashkou&lt;br/&gt; Remote and Dispersed Work Tips and Challenges")</f>
        <v>Exadel Developer Q&amp;A with Ivan Tserashkou&lt;br/&gt; Remote and Dispersed Work Tips and Challenges</v>
      </c>
    </row>
    <row r="571" spans="1:2" x14ac:dyDescent="0.25">
      <c r="A571" t="s">
        <v>1187</v>
      </c>
      <c r="B571" s="2" t="str">
        <f>HYPERLINK("https://exadel.com/news/the-devops-and-software-development-trends-arising-from-remote-work/","The DevOps and Software Development Trends Arising from Remote Work")</f>
        <v>The DevOps and Software Development Trends Arising from Remote Work</v>
      </c>
    </row>
    <row r="572" spans="1:2" x14ac:dyDescent="0.25">
      <c r="A572" t="s">
        <v>1187</v>
      </c>
      <c r="B572" s="2" t="str">
        <f>HYPERLINK("https://exadel.com/news/tech-after-covid-the-top-4-emerging-trends/","Tech After Covid: The Top 4 Emerging Trends")</f>
        <v>Tech After Covid: The Top 4 Emerging Trends</v>
      </c>
    </row>
    <row r="573" spans="1:2" x14ac:dyDescent="0.25">
      <c r="A573" t="s">
        <v>1187</v>
      </c>
      <c r="B573" s="2" t="str">
        <f>HYPERLINK("https://exadel.com/news/helping-the-healthcare-industry-during-covid-19/","Helping the Healthcare Industry During COVID-19")</f>
        <v>Helping the Healthcare Industry During COVID-19</v>
      </c>
    </row>
    <row r="574" spans="1:2" x14ac:dyDescent="0.25">
      <c r="A574" t="s">
        <v>1187</v>
      </c>
      <c r="B574" s="2" t="str">
        <f>HYPERLINK("https://exadel.com/news/exadel-developer-qa-with-ivan-zlotsin-remote-and-dispersed-work-tips-and-challenges/","Exadel Developer Q&amp;A with Ivan Zlotsin. &lt;br/&gt;Remote and Dispersed Work Tips and Challenges")</f>
        <v>Exadel Developer Q&amp;A with Ivan Zlotsin. &lt;br/&gt;Remote and Dispersed Work Tips and Challenges</v>
      </c>
    </row>
    <row r="575" spans="1:2" x14ac:dyDescent="0.25">
      <c r="A575" t="s">
        <v>1187</v>
      </c>
      <c r="B575" s="2" t="str">
        <f>HYPERLINK("https://exadel.com/news/helping-the-financial-services-industry-during-covid-19-2/","Helping the Financial Services Industry During COVID-19")</f>
        <v>Helping the Financial Services Industry During COVID-19</v>
      </c>
    </row>
    <row r="576" spans="1:2" x14ac:dyDescent="0.25">
      <c r="A576" t="s">
        <v>1187</v>
      </c>
      <c r="B576" s="2" t="str">
        <f>HYPERLINK("https://exadel.com/news/exadel-employees-launched-a-grassroots-covid-19-fundraiser-in-belarus/","Exadel Employees Launched a Grassroots COVID-19 Fundraiser in Belarus")</f>
        <v>Exadel Employees Launched a Grassroots COVID-19 Fundraiser in Belarus</v>
      </c>
    </row>
    <row r="577" spans="1:2" x14ac:dyDescent="0.25">
      <c r="A577" t="s">
        <v>1187</v>
      </c>
      <c r="B577" s="2" t="str">
        <f>HYPERLINK("https://exadel.com/news/exadel-developers-take-on-covid-19-challenges-with-employee-led-hackathon/","Exadel Developers Take on COVID-19 Challenges with Employee-Led Hackathon")</f>
        <v>Exadel Developers Take on COVID-19 Challenges with Employee-Led Hackathon</v>
      </c>
    </row>
    <row r="578" spans="1:2" x14ac:dyDescent="0.25">
      <c r="A578" t="s">
        <v>1187</v>
      </c>
      <c r="B578" s="2" t="str">
        <f>HYPERLINK("https://exadel.com/news/helping-the-fitness-industry-during-covid-19/","Helping the Fitness Industry During COVID-19")</f>
        <v>Helping the Fitness Industry During COVID-19</v>
      </c>
    </row>
    <row r="579" spans="1:2" x14ac:dyDescent="0.25">
      <c r="A579" t="s">
        <v>1187</v>
      </c>
      <c r="B579" s="2" t="str">
        <f>HYPERLINK("https://exadel.com/news/exadel-announces-winners-of-appery-io-virtual-hackathon/","Exadel Announces Winners of Appery.io Virtual Hackathon")</f>
        <v>Exadel Announces Winners of Appery.io Virtual Hackathon</v>
      </c>
    </row>
    <row r="580" spans="1:2" x14ac:dyDescent="0.25">
      <c r="A580" t="s">
        <v>1187</v>
      </c>
      <c r="B580" s="2" t="str">
        <f>HYPERLINK("https://exadel.com/news/helping-the-retail-industry-recover-during-covid-19/","Helping the Retail Industry Recover during COVID-19")</f>
        <v>Helping the Retail Industry Recover during COVID-19</v>
      </c>
    </row>
    <row r="581" spans="1:2" x14ac:dyDescent="0.25">
      <c r="A581" t="s">
        <v>1187</v>
      </c>
      <c r="B581" s="2" t="str">
        <f>HYPERLINK("https://exadel.com/news/global-developer-community-unites-for-appery-io-covid-19-hackathon/","Global Developer Community Unites for Appery.io COVID-19 Hackathon")</f>
        <v>Global Developer Community Unites for Appery.io COVID-19 Hackathon</v>
      </c>
    </row>
    <row r="582" spans="1:2" x14ac:dyDescent="0.25">
      <c r="A582" t="s">
        <v>1187</v>
      </c>
      <c r="B582" s="2" t="str">
        <f>HYPERLINK("https://exadel.com/news/helping-the-real-estate-industry-recover-during-covid-19/","Helping the Real Estate Industry Recover during COVID-19")</f>
        <v>Helping the Real Estate Industry Recover during COVID-19</v>
      </c>
    </row>
    <row r="583" spans="1:2" x14ac:dyDescent="0.25">
      <c r="A583" t="s">
        <v>1187</v>
      </c>
      <c r="B583" s="2" t="str">
        <f>HYPERLINK("https://exadel.com/news/secrets-of-successful-remote-or-dispersed-it-teams/","Secrets of Successful Remote or Dispersed IT Teams")</f>
        <v>Secrets of Successful Remote or Dispersed IT Teams</v>
      </c>
    </row>
    <row r="584" spans="1:2" x14ac:dyDescent="0.25">
      <c r="A584" t="s">
        <v>1187</v>
      </c>
      <c r="B584" s="2" t="str">
        <f>HYPERLINK("https://exadel.com/news/exadel-responds-to-covid-19-a-message-from-our-ceo/","Exadel Responds to COVID-19: A Message from Our CEO")</f>
        <v>Exadel Responds to COVID-19: A Message from Our CEO</v>
      </c>
    </row>
    <row r="585" spans="1:2" x14ac:dyDescent="0.25">
      <c r="A585" t="s">
        <v>702</v>
      </c>
      <c r="B585" s="2" t="str">
        <f>HYPERLINK("https://exadel.com/news/exadel-empowers-the-next-generation-of-tech-innovators/","Exadel Empowers the Next Generation Of Tech Innovators")</f>
        <v>Exadel Empowers the Next Generation Of Tech Innovators</v>
      </c>
    </row>
    <row r="586" spans="1:2" x14ac:dyDescent="0.25">
      <c r="A586" t="s">
        <v>702</v>
      </c>
      <c r="B586" s="2" t="str">
        <f>HYPERLINK("https://exadel.com/news/exadel-employees-launched-a-grassroots-covid-19-fundraiser-in-belarus/","Exadel Employees Launched a Grassroots COVID-19 Fundraiser in Belarus")</f>
        <v>Exadel Employees Launched a Grassroots COVID-19 Fundraiser in Belarus</v>
      </c>
    </row>
    <row r="587" spans="1:2" x14ac:dyDescent="0.25">
      <c r="A587" t="s">
        <v>702</v>
      </c>
      <c r="B587" s="2" t="str">
        <f>HYPERLINK("https://exadel.com/news/exadel-sponsored-stem-lab-opens-in-vileyka/","Exadel-sponsored STEM Lab Opens in Vileyka")</f>
        <v>Exadel-sponsored STEM Lab Opens in Vileyka</v>
      </c>
    </row>
    <row r="588" spans="1:2" x14ac:dyDescent="0.25">
      <c r="A588" t="s">
        <v>702</v>
      </c>
      <c r="B588" s="2" t="str">
        <f>HYPERLINK("https://exadel.com/news/stem-lab-in-belarus-to-kick-off-csr-program/","Exadel Supports STEM Lab in Belarus to Kick Off CSR Program")</f>
        <v>Exadel Supports STEM Lab in Belarus to Kick Off CSR Program</v>
      </c>
    </row>
    <row r="589" spans="1:2" x14ac:dyDescent="0.25">
      <c r="A589" t="s">
        <v>1188</v>
      </c>
      <c r="B589" s="2" t="str">
        <f>HYPERLINK("https://exadel.com/news/our-devops-methodologies-the-continuous-integration-interview/","Our DevOps Methodologies: Importance of Continuous Integration")</f>
        <v>Our DevOps Methodologies: Importance of Continuous Integration</v>
      </c>
    </row>
    <row r="590" spans="1:2" x14ac:dyDescent="0.25">
      <c r="A590" t="s">
        <v>1188</v>
      </c>
      <c r="B590" s="2" t="str">
        <f>HYPERLINK("https://exadel.com/news/our-devops-methods-continuous-integration/","Our DevOps Methodologies: Benefits of Continuous Integration")</f>
        <v>Our DevOps Methodologies: Benefits of Continuous Integration</v>
      </c>
    </row>
    <row r="591" spans="1:2" x14ac:dyDescent="0.25">
      <c r="A591" t="s">
        <v>1189</v>
      </c>
      <c r="B591" s="2" t="str">
        <f>HYPERLINK("https://exadel.com/news/aem-content-fragments-links-localization-part-2","AEM Content Fragments: Links Localization. Part 2")</f>
        <v>AEM Content Fragments: Links Localization. Part 2</v>
      </c>
    </row>
    <row r="592" spans="1:2" x14ac:dyDescent="0.25">
      <c r="A592" t="s">
        <v>1189</v>
      </c>
      <c r="B592" s="2" t="str">
        <f>HYPERLINK("https://exadel.com/news/aem-content-fragments-links-localization-part-1","AEM Content Fragments: Links Localization. Part 1")</f>
        <v>AEM Content Fragments: Links Localization. Part 1</v>
      </c>
    </row>
    <row r="593" spans="1:2" x14ac:dyDescent="0.25">
      <c r="A593" t="s">
        <v>1189</v>
      </c>
      <c r="B593" s="2" t="str">
        <f>HYPERLINK("https://exadel.com/news/aem-content-fragments-content-structure","AEM Content Fragments: Content Structure")</f>
        <v>AEM Content Fragments: Content Structure</v>
      </c>
    </row>
    <row r="594" spans="1:2" x14ac:dyDescent="0.25">
      <c r="A594" t="s">
        <v>1189</v>
      </c>
      <c r="B594" s="2" t="str">
        <f>HYPERLINK("https://exadel.com/news/aem-content-fragments-custom-models","AEM Content Fragments: Custom Models")</f>
        <v>AEM Content Fragments: Custom Models</v>
      </c>
    </row>
    <row r="595" spans="1:2" x14ac:dyDescent="0.25">
      <c r="A595" t="s">
        <v>1189</v>
      </c>
      <c r="B595" s="2" t="str">
        <f>HYPERLINK("https://exadel.com/news/aem-content-fragments-an-introduction/","AEM Content Fragments: An Introduction")</f>
        <v>AEM Content Fragments: An Introduction</v>
      </c>
    </row>
    <row r="596" spans="1:2" x14ac:dyDescent="0.25">
      <c r="A596" t="s">
        <v>1190</v>
      </c>
      <c r="B596" s="2" t="str">
        <f>HYPERLINK("https://exadel.com/news/aem-analytics-sending-original-field-values-in-locales.-part-2","AEM Analytics: Sending Original Field Values in Locales. Part 2")</f>
        <v>AEM Analytics: Sending Original Field Values in Locales. Part 2</v>
      </c>
    </row>
    <row r="597" spans="1:2" x14ac:dyDescent="0.25">
      <c r="A597" t="s">
        <v>1190</v>
      </c>
      <c r="B597" s="2" t="str">
        <f>HYPERLINK("https://exadel.com/news/aem-analytics-sending-original-field-values-in-locales.-part-1","AEM Analytics: Sending Original Field Values in Locales. Part 1")</f>
        <v>AEM Analytics: Sending Original Field Values in Locales. Part 1</v>
      </c>
    </row>
    <row r="598" spans="1:2" x14ac:dyDescent="0.25">
      <c r="A598" t="s">
        <v>1190</v>
      </c>
      <c r="B598" s="2" t="str">
        <f>HYPERLINK("https://exadel.com/news/sling-repoinit-a-handy-tool-to-manage-content-and-users-in-aem/","Sling RepoInit: a Handy Tool to Manage Content and Users in AEM")</f>
        <v>Sling RepoInit: a Handy Tool to Manage Content and Users in AEM</v>
      </c>
    </row>
    <row r="599" spans="1:2" x14ac:dyDescent="0.25">
      <c r="A599" t="s">
        <v>1190</v>
      </c>
      <c r="B599" s="2" t="str">
        <f>HYPERLINK("https://exadel.com/news/using-aem-modernization-tools/","Using AEM Modernization Tools")</f>
        <v>Using AEM Modernization Tools</v>
      </c>
    </row>
    <row r="600" spans="1:2" x14ac:dyDescent="0.25">
      <c r="A600" t="s">
        <v>51</v>
      </c>
      <c r="B600" s="2" t="str">
        <f>HYPERLINK("https://exadel.com/news/how-to-choose-your-content-marketing-strategies","How to Choose Your Content Marketing Strategies")</f>
        <v>How to Choose Your Content Marketing Strategies</v>
      </c>
    </row>
    <row r="601" spans="1:2" x14ac:dyDescent="0.25">
      <c r="A601" t="s">
        <v>51</v>
      </c>
      <c r="B601" s="2" t="str">
        <f>HYPERLINK("https://exadel.com/news/why-is-social-media-important-in-promoting-your-b2b-technology-companys-services","Why is Social Media Important In Promoting Your B2B Technology Company’s Services?")</f>
        <v>Why is Social Media Important In Promoting Your B2B Technology Company’s Services?</v>
      </c>
    </row>
    <row r="602" spans="1:2" x14ac:dyDescent="0.25">
      <c r="A602" t="s">
        <v>51</v>
      </c>
      <c r="B602" s="2" t="str">
        <f>HYPERLINK("https://exadel.com/news/the-latest-content-marketing-trends-for-2022","The Latest Content Marketing Trends for 2022")</f>
        <v>The Latest Content Marketing Trends for 2022</v>
      </c>
    </row>
    <row r="603" spans="1:2" x14ac:dyDescent="0.25">
      <c r="A603" t="s">
        <v>51</v>
      </c>
      <c r="B603" s="2" t="str">
        <f>HYPERLINK("https://exadel.com/news/top-15-tips-for-effective-content-writing","Top 15 Tips for Effective Content Writing")</f>
        <v>Top 15 Tips for Effective Content Writing</v>
      </c>
    </row>
    <row r="604" spans="1:2" x14ac:dyDescent="0.25">
      <c r="A604" t="s">
        <v>51</v>
      </c>
      <c r="B604" s="2" t="str">
        <f>HYPERLINK("https://exadel.com/news/top-performing-content-marketing-techniques-for-it-firms-beyond-blogging","Top-Performing Content Marketing Techniques for IT Firms Beyond Blogging")</f>
        <v>Top-Performing Content Marketing Techniques for IT Firms Beyond Blogging</v>
      </c>
    </row>
    <row r="605" spans="1:2" x14ac:dyDescent="0.25">
      <c r="A605" t="s">
        <v>51</v>
      </c>
      <c r="B605" s="2" t="str">
        <f>HYPERLINK("https://exadel.com/news/creative-writing-and-content-writing-compared","Creative Writing and Content Writing Compared")</f>
        <v>Creative Writing and Content Writing Compared</v>
      </c>
    </row>
    <row r="606" spans="1:2" x14ac:dyDescent="0.25">
      <c r="A606" t="s">
        <v>51</v>
      </c>
      <c r="B606" s="2" t="str">
        <f>HYPERLINK("https://exadel.com/news/7-common-content-marketing-mistakes","7 common content marketing mistakes")</f>
        <v>7 common content marketing mistakes</v>
      </c>
    </row>
    <row r="607" spans="1:2" x14ac:dyDescent="0.25">
      <c r="A607" t="s">
        <v>51</v>
      </c>
      <c r="B607" s="2" t="str">
        <f>HYPERLINK("https://exadel.com/news/how-to-do-guest-blogging-the-ultimate-guide-for-it-companies","How to Do Guest Blogging: The Ultimate Guide for IT Companies")</f>
        <v>How to Do Guest Blogging: The Ultimate Guide for IT Companies</v>
      </c>
    </row>
    <row r="608" spans="1:2" x14ac:dyDescent="0.25">
      <c r="A608" t="s">
        <v>51</v>
      </c>
      <c r="B608" s="2" t="str">
        <f>HYPERLINK("https://exadel.com/news/how-to-develop-a-content-marketing-strategy-in-6-steps","How to Develop a Content Marketing Strategy in 6 Steps")</f>
        <v>How to Develop a Content Marketing Strategy in 6 Steps</v>
      </c>
    </row>
    <row r="609" spans="1:2" x14ac:dyDescent="0.25">
      <c r="A609" t="s">
        <v>51</v>
      </c>
      <c r="B609" s="2" t="str">
        <f>HYPERLINK("https://exadel.com/news/a-step-by-step-guide-to-content-marketing","A Step-by-Step Guide to Content Marketing")</f>
        <v>A Step-by-Step Guide to Content Marketing</v>
      </c>
    </row>
    <row r="610" spans="1:2" x14ac:dyDescent="0.25">
      <c r="A610" t="s">
        <v>51</v>
      </c>
      <c r="B610" s="2" t="str">
        <f>HYPERLINK("https://exadel.com/news/exadel-hosts-quiz-show-the-internet-of-think","Exadel Hosts Quiz Show “The Internet of Think”")</f>
        <v>Exadel Hosts Quiz Show “The Internet of Think”</v>
      </c>
    </row>
    <row r="611" spans="1:2" x14ac:dyDescent="0.25">
      <c r="A611" t="s">
        <v>51</v>
      </c>
      <c r="B611" s="2" t="str">
        <f>HYPERLINK("https://exadel.com/news/lets-play-the-internet-of-think","Let’s Play “The Internet of Think:” An Information Technology Quiz Created by Exadel for Industry Specialists")</f>
        <v>Let’s Play “The Internet of Think:” An Information Technology Quiz Created by Exadel for Industry Specialists</v>
      </c>
    </row>
    <row r="612" spans="1:2" x14ac:dyDescent="0.25">
      <c r="A612" t="s">
        <v>51</v>
      </c>
      <c r="B612" s="2" t="str">
        <f>HYPERLINK("https://exadel.com/news/top-reasons-why-proofreading-is-important-for-it-companies/","Top Reasons Why Proofreading is Important for IT Companies")</f>
        <v>Top Reasons Why Proofreading is Important for IT Companies</v>
      </c>
    </row>
    <row r="613" spans="1:2" x14ac:dyDescent="0.25">
      <c r="A613" t="s">
        <v>51</v>
      </c>
      <c r="B613" s="2" t="str">
        <f>HYPERLINK("https://exadel.com/news/what-metrics-should-it-companies-track-to-measure-content-marketing-effectiveness/","What Metrics Should IT Companies Track To Measure Content Marketing Effectiveness?")</f>
        <v>What Metrics Should IT Companies Track To Measure Content Marketing Effectiveness?</v>
      </c>
    </row>
    <row r="614" spans="1:2" x14ac:dyDescent="0.25">
      <c r="A614" t="s">
        <v>51</v>
      </c>
      <c r="B614" s="2" t="str">
        <f>HYPERLINK("https://exadel.com/news/how-to-turn-your-blog-into-a-lead-generation-tool-tips-for-it-companies/","How to Turn Your Blog into a Lead Generation Tool: Tips for IT Companies")</f>
        <v>How to Turn Your Blog into a Lead Generation Tool: Tips for IT Companies</v>
      </c>
    </row>
    <row r="615" spans="1:2" x14ac:dyDescent="0.25">
      <c r="A615" t="s">
        <v>1191</v>
      </c>
      <c r="B615" s="2" t="str">
        <f>HYPERLINK("https://exadel.com/news/our-devops-toolbox-the-consul-interview/","Our DevOps Toolbox: The Consul Tool")</f>
        <v>Our DevOps Toolbox: The Consul Tool</v>
      </c>
    </row>
    <row r="616" spans="1:2" x14ac:dyDescent="0.25">
      <c r="A616" t="s">
        <v>1191</v>
      </c>
      <c r="B616" s="2" t="str">
        <f>HYPERLINK("https://exadel.com/news/our-devops-toolbox-consul/","Our DevOps Toolbox: How Consul Works")</f>
        <v>Our DevOps Toolbox: How Consul Works</v>
      </c>
    </row>
    <row r="617" spans="1:2" x14ac:dyDescent="0.25">
      <c r="A617" t="s">
        <v>1192</v>
      </c>
      <c r="B617" s="2" t="str">
        <f>HYPERLINK("https://exadel.com/news/compreface-0-4-new-features-better-user-experience-and-privacy-protection/","CompreFace 0.4: New Features, Better User Experience, and Privacy Protection")</f>
        <v>CompreFace 0.4: New Features, Better User Experience, and Privacy Protection</v>
      </c>
    </row>
    <row r="618" spans="1:2" x14ac:dyDescent="0.25">
      <c r="A618" t="s">
        <v>1192</v>
      </c>
      <c r="B618" s="2" t="str">
        <f>HYPERLINK("https://exadel.com/news/compreface-launch-the-exadel-face-recognition-service/","CompreFace Launch — the Exadel Face Recognition Project")</f>
        <v>CompreFace Launch — the Exadel Face Recognition Project</v>
      </c>
    </row>
    <row r="619" spans="1:2" x14ac:dyDescent="0.25">
      <c r="A619" t="s">
        <v>1193</v>
      </c>
      <c r="B619" s="2" t="str">
        <f>HYPERLINK("https://exadel.com/news/the-new-compreface-version-release","The new CompreFace 1.0 version release")</f>
        <v>The new CompreFace 1.0 version release</v>
      </c>
    </row>
    <row r="620" spans="1:2" x14ac:dyDescent="0.25">
      <c r="A620" t="s">
        <v>1193</v>
      </c>
      <c r="B620" s="2" t="str">
        <f>HYPERLINK("https://exadel.com/news/compreface-is-now-available-on-aws-marketplace","CompreFace is now available on AWS marketplace")</f>
        <v>CompreFace is now available on AWS marketplace</v>
      </c>
    </row>
    <row r="621" spans="1:2" x14ac:dyDescent="0.25">
      <c r="A621" t="s">
        <v>1193</v>
      </c>
      <c r="B621" s="2" t="str">
        <f>HYPERLINK("https://exadel.com/news/face-recognition-during-coronavirus-do-masks-block-facial-recognition","Face Recognition During Coronavirus: Do Masks Block Facial Recognition?")</f>
        <v>Face Recognition During Coronavirus: Do Masks Block Facial Recognition?</v>
      </c>
    </row>
    <row r="622" spans="1:2" x14ac:dyDescent="0.25">
      <c r="A622" t="s">
        <v>1193</v>
      </c>
      <c r="B622" s="2" t="str">
        <f>HYPERLINK("https://exadel.com/news/cctv-and-facial-recognition-where-do-the-two-technologies-overlap","CCTV and Facial Recognition: Where Do the Two Technologies Overlap?")</f>
        <v>CCTV and Facial Recognition: Where Do the Two Technologies Overlap?</v>
      </c>
    </row>
    <row r="623" spans="1:2" x14ac:dyDescent="0.25">
      <c r="A623" t="s">
        <v>1193</v>
      </c>
      <c r="B623" s="2" t="str">
        <f>HYPERLINK("https://exadel.com/news/facial-recognition-software-development-with-compreface","Facial Recognition Software Development with CompreFace")</f>
        <v>Facial Recognition Software Development with CompreFace</v>
      </c>
    </row>
    <row r="624" spans="1:2" x14ac:dyDescent="0.25">
      <c r="A624" t="s">
        <v>1193</v>
      </c>
      <c r="B624" s="2" t="str">
        <f>HYPERLINK("https://exadel.com/news/exadel-compreface-architecture-integration-technologies-and-algorithms","Exadel CompreFace: Face Recognition Architecture, Integration, Technologies, and Algorithms")</f>
        <v>Exadel CompreFace: Face Recognition Architecture, Integration, Technologies, and Algorithms</v>
      </c>
    </row>
    <row r="625" spans="1:2" x14ac:dyDescent="0.25">
      <c r="A625" t="s">
        <v>1193</v>
      </c>
      <c r="B625" s="2" t="str">
        <f>HYPERLINK("https://exadel.com/news/how-to-create-an-image-and-face-recognition-app-the-complete-guide","How to Create an Image and Face Recognition App: The Complete Guide")</f>
        <v>How to Create an Image and Face Recognition App: The Complete Guide</v>
      </c>
    </row>
    <row r="626" spans="1:2" x14ac:dyDescent="0.25">
      <c r="A626" t="s">
        <v>1193</v>
      </c>
      <c r="B626" s="2" t="str">
        <f>HYPERLINK("https://exadel.com/news/the-new-compreface-version-06-release","The new CompreFace version 0.6 release")</f>
        <v>The new CompreFace version 0.6 release</v>
      </c>
    </row>
    <row r="627" spans="1:2" x14ac:dyDescent="0.25">
      <c r="A627" t="s">
        <v>1193</v>
      </c>
      <c r="B627" s="2" t="str">
        <f>HYPERLINK("https://exadel.com/news/exadel-announced-updates-to-compreface-its-open-source-face-recognition-application","Exadel Announced Updates to CompreFace, its Open-Source Face Recognition Application")</f>
        <v>Exadel Announced Updates to CompreFace, its Open-Source Face Recognition Application</v>
      </c>
    </row>
    <row r="628" spans="1:2" x14ac:dyDescent="0.25">
      <c r="A628" t="s">
        <v>1193</v>
      </c>
      <c r="B628" s="2" t="str">
        <f>HYPERLINK("https://exadel.com/news/python-face-recognition-sdk-release/","Python Face Recognition SDK Release")</f>
        <v>Python Face Recognition SDK Release</v>
      </c>
    </row>
    <row r="629" spans="1:2" x14ac:dyDescent="0.25">
      <c r="A629" t="s">
        <v>1193</v>
      </c>
      <c r="B629" s="2" t="str">
        <f>HYPERLINK("https://exadel.com/news/exadel-compreface-open-source-and-easy-to-use-facial-recognition-software-that-can-be-rapidly-integrated-into-your-existing-system/","Exadel CompreFace — Open-Source and Easy-to-Use Facial Recognition Software That Can Be Rapidly Integrated into Your Existing System")</f>
        <v>Exadel CompreFace — Open-Source and Easy-to-Use Facial Recognition Software That Can Be Rapidly Integrated into Your Existing System</v>
      </c>
    </row>
    <row r="630" spans="1:2" x14ac:dyDescent="0.25">
      <c r="A630" t="s">
        <v>1193</v>
      </c>
      <c r="B630" s="2" t="str">
        <f>HYPERLINK("https://exadel.com/news/new-exadel-compreface-javascript-sdk-workshop-is-live/","New Exadel CompreFace&lt;br&gt;JavaScript SDK Workshop is Live")</f>
        <v>New Exadel CompreFace&lt;br&gt;JavaScript SDK Workshop is Live</v>
      </c>
    </row>
    <row r="631" spans="1:2" x14ac:dyDescent="0.25">
      <c r="A631" t="s">
        <v>1193</v>
      </c>
      <c r="B631" s="2" t="str">
        <f>HYPERLINK("https://exadel.com/news/exadel-compreface-face-detection-demo/","Exadel CompreFace Face Detection Demo")</f>
        <v>Exadel CompreFace Face Detection Demo</v>
      </c>
    </row>
    <row r="632" spans="1:2" x14ac:dyDescent="0.25">
      <c r="A632" t="s">
        <v>1193</v>
      </c>
      <c r="B632" s="2" t="str">
        <f>HYPERLINK("https://exadel.com/news/how-to-automate-attendance-management-using-face-recognition-technology/","How to Automate Attendance Management System Using Face Recognition Technology")</f>
        <v>How to Automate Attendance Management System Using Face Recognition Technology</v>
      </c>
    </row>
    <row r="633" spans="1:2" x14ac:dyDescent="0.25">
      <c r="A633" t="s">
        <v>1193</v>
      </c>
      <c r="B633" s="2" t="str">
        <f>HYPERLINK("https://exadel.com/news/compreface-version-0-5-is-live-heres-whats-new/","CompreFace Version 0.5 is Live! Here’s What’s New")</f>
        <v>CompreFace Version 0.5 is Live! Here’s What’s New</v>
      </c>
    </row>
    <row r="634" spans="1:2" x14ac:dyDescent="0.25">
      <c r="A634" t="s">
        <v>1193</v>
      </c>
      <c r="B634" s="2" t="str">
        <f>HYPERLINK("https://exadel.com/news/compreface-0-4-1-our-face-recognition-service-gets-an-update-for-better-user-experience/","CompreFace 0.4.1: Our Face Recognition Service Gets an Update for Better User Experience")</f>
        <v>CompreFace 0.4.1: Our Face Recognition Service Gets an Update for Better User Experience</v>
      </c>
    </row>
    <row r="635" spans="1:2" x14ac:dyDescent="0.25">
      <c r="A635" t="s">
        <v>1193</v>
      </c>
      <c r="B635" s="2" t="str">
        <f>HYPERLINK("https://exadel.com/news/compreface-0-4-new-features-better-user-experience-and-privacy-protection/","CompreFace 0.4: New Features, Better User Experience, and Privacy Protection")</f>
        <v>CompreFace 0.4: New Features, Better User Experience, and Privacy Protection</v>
      </c>
    </row>
    <row r="636" spans="1:2" x14ac:dyDescent="0.25">
      <c r="A636" t="s">
        <v>1193</v>
      </c>
      <c r="B636" s="2" t="str">
        <f>HYPERLINK("https://exadel.com/news/compreface-launch-the-exadel-face-recognition-service/","CompreFace Launch — the Exadel Face Recognition Project")</f>
        <v>CompreFace Launch — the Exadel Face Recognition Project</v>
      </c>
    </row>
    <row r="637" spans="1:2" x14ac:dyDescent="0.25">
      <c r="A637" t="s">
        <v>1193</v>
      </c>
      <c r="B637" s="2" t="str">
        <f>HYPERLINK("https://exadel.com/news/announcing-compreface-our-open-source-facial-recognition-application/","Announcing CompreFace - Our Open Source Facial Recognition Application")</f>
        <v>Announcing CompreFace - Our Open Source Facial Recognition Application</v>
      </c>
    </row>
    <row r="638" spans="1:2" x14ac:dyDescent="0.25">
      <c r="A638" t="s">
        <v>1194</v>
      </c>
      <c r="B638" s="2" t="str">
        <f>HYPERLINK("https://exadel.com/news/revisiting-reviewing-code-audit-time/","Revisit, Review — Why (and When) You Need a Code Audit")</f>
        <v>Revisit, Review — Why (and When) You Need a Code Audit</v>
      </c>
    </row>
    <row r="639" spans="1:2" x14ac:dyDescent="0.25">
      <c r="A639" t="s">
        <v>1115</v>
      </c>
      <c r="B639" s="2" t="str">
        <f>HYPERLINK("https://exadel.com/news/how-to-choose-the-right-cloud-service-provider/","How to Choose the Right Cloud Computing Service Provider")</f>
        <v>How to Choose the Right Cloud Computing Service Provider</v>
      </c>
    </row>
    <row r="640" spans="1:2" x14ac:dyDescent="0.25">
      <c r="A640" t="s">
        <v>1115</v>
      </c>
      <c r="B640" s="2" t="str">
        <f>HYPERLINK("https://exadel.com/news/exadel-is-a-top-us-based-cloud-mobile-baas-provider/","Exadel is a top US-based Cloud Mobile BaaS provider")</f>
        <v>Exadel is a top US-based Cloud Mobile BaaS provider</v>
      </c>
    </row>
    <row r="641" spans="1:2" x14ac:dyDescent="0.25">
      <c r="A641" t="s">
        <v>1115</v>
      </c>
      <c r="B641" s="2" t="str">
        <f>HYPERLINK("https://exadel.com/news/what-is-the-roi-of-a-cloud-transformation/","What Is the ROI of a Cloud Transformation?")</f>
        <v>What Is the ROI of a Cloud Transformation?</v>
      </c>
    </row>
    <row r="642" spans="1:2" x14ac:dyDescent="0.25">
      <c r="A642" t="s">
        <v>1115</v>
      </c>
      <c r="B642" s="2" t="str">
        <f>HYPERLINK("https://exadel.com/news/product-world-2020-reflections-from-jonathan-fries/","Product World 2020: Reflections from Jonathan Fries")</f>
        <v>Product World 2020: Reflections from Jonathan Fries</v>
      </c>
    </row>
    <row r="643" spans="1:2" x14ac:dyDescent="0.25">
      <c r="A643" t="s">
        <v>1115</v>
      </c>
      <c r="B643" s="2" t="str">
        <f>HYPERLINK("https://exadel.com/news/exadels-jonathan-fries-to-speak-at-productworld-2020/","Exadel’s Jonathan Fries to Speak at ProductWorld 2020")</f>
        <v>Exadel’s Jonathan Fries to Speak at ProductWorld 2020</v>
      </c>
    </row>
    <row r="644" spans="1:2" x14ac:dyDescent="0.25">
      <c r="A644" t="s">
        <v>1115</v>
      </c>
      <c r="B644" s="2" t="str">
        <f>HYPERLINK("https://exadel.com/news/getting-more-out-of-multi-cloud-for-the-enterprise/","Getting More out of Multi-Cloud for the Enterprise")</f>
        <v>Getting More out of Multi-Cloud for the Enterprise</v>
      </c>
    </row>
    <row r="645" spans="1:2" x14ac:dyDescent="0.25">
      <c r="A645" t="s">
        <v>1115</v>
      </c>
      <c r="B645" s="2" t="str">
        <f>HYPERLINK("https://exadel.com/news/crosskube-qa-rapid-deployment-of-environments-to-any-cloud/","CrossKube Q&amp;A: Rapid Deployment of Environments to Any Cloud")</f>
        <v>CrossKube Q&amp;A: Rapid Deployment of Environments to Any Cloud</v>
      </c>
    </row>
    <row r="646" spans="1:2" x14ac:dyDescent="0.25">
      <c r="A646" t="s">
        <v>1115</v>
      </c>
      <c r="B646" s="2" t="str">
        <f>HYPERLINK("https://exadel.com/news/introducing-crosskube-deploy-a-kubernetes-environment-in-any-cloud-fast/","Introducing CrossKube: Deploy a Kubernetes Environment in Any Cloud, Fast")</f>
        <v>Introducing CrossKube: Deploy a Kubernetes Environment in Any Cloud, Fast</v>
      </c>
    </row>
    <row r="647" spans="1:2" x14ac:dyDescent="0.25">
      <c r="A647" t="s">
        <v>1115</v>
      </c>
      <c r="B647" s="2" t="str">
        <f>HYPERLINK("https://exadel.com/news/4-cloud-computing-tools-driving-growth-and-scalability-in-the-financial-sector/","4 Cloud Computing Tools Driving Growth and Scalability in the Financial Sector")</f>
        <v>4 Cloud Computing Tools Driving Growth and Scalability in the Financial Sector</v>
      </c>
    </row>
    <row r="648" spans="1:2" x14ac:dyDescent="0.25">
      <c r="A648" t="s">
        <v>1115</v>
      </c>
      <c r="B648" s="2" t="str">
        <f>HYPERLINK("https://exadel.com/news/artificial-intelligence-cloud/","Artificial Intelligence in the Cloud")</f>
        <v>Artificial Intelligence in the Cloud</v>
      </c>
    </row>
    <row r="649" spans="1:2" x14ac:dyDescent="0.25">
      <c r="A649" t="s">
        <v>1115</v>
      </c>
      <c r="B649" s="2" t="str">
        <f>HYPERLINK("https://exadel.com/news/webcast-ai-in-the-clouds/","Webcast: AI in the Clouds")</f>
        <v>Webcast: AI in the Clouds</v>
      </c>
    </row>
    <row r="650" spans="1:2" x14ac:dyDescent="0.25">
      <c r="A650" t="s">
        <v>1115</v>
      </c>
      <c r="B650" s="2" t="str">
        <f>HYPERLINK("https://exadel.com/news/know-cloud-evaluating-amazon-web-services-aws-google-cloud-platform/","Know Your Cloud: Evaluating Amazon Web Services (AWS) and Google Cloud Platform")</f>
        <v>Know Your Cloud: Evaluating Amazon Web Services (AWS) and Google Cloud Platform</v>
      </c>
    </row>
    <row r="651" spans="1:2" x14ac:dyDescent="0.25">
      <c r="A651" t="s">
        <v>1195</v>
      </c>
      <c r="B651" s="2" t="str">
        <f>HYPERLINK("https://exadel.com/news/exadel-provides-healthcare-software-development-services-to-ghx/","Exadel Provides Agile Healthcare	Solution to GHX")</f>
        <v>Exadel Provides Agile Healthcare	Solution to GHX</v>
      </c>
    </row>
    <row r="652" spans="1:2" x14ac:dyDescent="0.25">
      <c r="A652" t="s">
        <v>1196</v>
      </c>
      <c r="B652" s="2" t="str">
        <f>HYPERLINK("https://exadel.com/news/classic-to-touch-ui-migration-for-aem-page-properties/","Classic to Touch UI Migration for AEM: Page Properties")</f>
        <v>Classic to Touch UI Migration for AEM: Page Properties</v>
      </c>
    </row>
    <row r="653" spans="1:2" x14ac:dyDescent="0.25">
      <c r="A653" t="s">
        <v>1196</v>
      </c>
      <c r="B653" s="2" t="str">
        <f>HYPERLINK("https://exadel.com/news/classic-to-touch-ui-migration-for-aem-multifields/","Classic to Touch UI Migration for AEM: Multifields")</f>
        <v>Classic to Touch UI Migration for AEM: Multifields</v>
      </c>
    </row>
    <row r="654" spans="1:2" x14ac:dyDescent="0.25">
      <c r="A654" t="s">
        <v>1196</v>
      </c>
      <c r="B654" s="2" t="str">
        <f>HYPERLINK("https://exadel.com/news/classic-to-touch-ui-migration-for-aem-more-tips-from-experience/","Classic to Touch UI Migration for AEM: More Tips from Experience")</f>
        <v>Classic to Touch UI Migration for AEM: More Tips from Experience</v>
      </c>
    </row>
    <row r="655" spans="1:2" x14ac:dyDescent="0.25">
      <c r="A655" t="s">
        <v>1196</v>
      </c>
      <c r="B655" s="2" t="str">
        <f>HYPERLINK("https://exadel.com/news/classic-to-touch-ui-migration-for-adobe-experience-manager/","Classic to Touch UI Migration for Adobe Experience Manager")</f>
        <v>Classic to Touch UI Migration for Adobe Experience Manager</v>
      </c>
    </row>
    <row r="656" spans="1:2" x14ac:dyDescent="0.25">
      <c r="A656" t="s">
        <v>1197</v>
      </c>
      <c r="B656" s="2" t="str">
        <f>HYPERLINK("https://exadel.com/news/how-to-switch-between-aem-environments-and-modes/","How to Switch Between &lt;br&gt; AEM Environments and Modes")</f>
        <v>How to Switch Between &lt;br&gt; AEM Environments and Modes</v>
      </c>
    </row>
    <row r="657" spans="1:2" x14ac:dyDescent="0.25">
      <c r="A657" t="s">
        <v>1197</v>
      </c>
      <c r="B657" s="2" t="str">
        <f>HYPERLINK("https://exadel.com/news/a-new-easier-way-to-switch-between-both-environments-and-modes/","A New, Easier Way to Switch Between both Environments and Modes")</f>
        <v>A New, Easier Way to Switch Between both Environments and Modes</v>
      </c>
    </row>
    <row r="658" spans="1:2" x14ac:dyDescent="0.25">
      <c r="A658" t="s">
        <v>1198</v>
      </c>
      <c r="B658" s="2" t="str">
        <f>HYPERLINK("https://exadel.com/news/aem-content-fragments-links-localization-part-2","AEM Content Fragments: Links Localization. Part 2")</f>
        <v>AEM Content Fragments: Links Localization. Part 2</v>
      </c>
    </row>
    <row r="659" spans="1:2" x14ac:dyDescent="0.25">
      <c r="A659" t="s">
        <v>1198</v>
      </c>
      <c r="B659" s="2" t="str">
        <f>HYPERLINK("https://exadel.com/news/aem-content-fragments-links-localization-part-1","AEM Content Fragments: Links Localization. Part 1")</f>
        <v>AEM Content Fragments: Links Localization. Part 1</v>
      </c>
    </row>
    <row r="660" spans="1:2" x14ac:dyDescent="0.25">
      <c r="A660" t="s">
        <v>1198</v>
      </c>
      <c r="B660" s="2" t="str">
        <f>HYPERLINK("https://exadel.com/news/aem-content-fragments-content-structure","AEM Content Fragments: Content Structure")</f>
        <v>AEM Content Fragments: Content Structure</v>
      </c>
    </row>
    <row r="661" spans="1:2" x14ac:dyDescent="0.25">
      <c r="A661" t="s">
        <v>1198</v>
      </c>
      <c r="B661" s="2" t="str">
        <f>HYPERLINK("https://exadel.com/news/aem-content-fragments-custom-models","AEM Content Fragments: Custom Models")</f>
        <v>AEM Content Fragments: Custom Models</v>
      </c>
    </row>
    <row r="662" spans="1:2" x14ac:dyDescent="0.25">
      <c r="A662" t="s">
        <v>1198</v>
      </c>
      <c r="B662" s="2" t="str">
        <f>HYPERLINK("https://exadel.com/news/aem-content-fragments-an-introduction/","AEM Content Fragments: An Introduction")</f>
        <v>AEM Content Fragments: An Introduction</v>
      </c>
    </row>
    <row r="663" spans="1:2" x14ac:dyDescent="0.25">
      <c r="A663" t="s">
        <v>1199</v>
      </c>
      <c r="B663" s="2" t="str">
        <f>HYPERLINK("https://exadel.com/news/refactoring-complex-aem-components-and-pursuing-better-code-practices-with-exadel-authoring-kit-for-aem-part-2/","Refactoring Complex AEM Components and Pursuing Better Code Practices with Exadel Authoring Kit for AEM, Part II")</f>
        <v>Refactoring Complex AEM Components and Pursuing Better Code Practices with Exadel Authoring Kit for AEM, Part II</v>
      </c>
    </row>
    <row r="664" spans="1:2" x14ac:dyDescent="0.25">
      <c r="A664" t="s">
        <v>1199</v>
      </c>
      <c r="B664" s="2" t="str">
        <f>HYPERLINK("https://exadel.com/news/refactoring-complex-aem-components-and-pursuing-better-code-practices-with-exadel-authoring-kit-for-aem-part-1/","Refactoring Complex AEM Components and Pursuing Better Code Practices with Exadel Authoring Kit for AEM, Part I")</f>
        <v>Refactoring Complex AEM Components and Pursuing Better Code Practices with Exadel Authoring Kit for AEM, Part I</v>
      </c>
    </row>
    <row r="665" spans="1:2" x14ac:dyDescent="0.25">
      <c r="A665" t="s">
        <v>950</v>
      </c>
      <c r="B665" s="2" t="str">
        <f>HYPERLINK("https://exadel.com/news/exploring-the-fundamentals-of-blockchain/","Exploring the Fundamentals of Blockchain")</f>
        <v>Exploring the Fundamentals of Blockchain</v>
      </c>
    </row>
    <row r="666" spans="1:2" x14ac:dyDescent="0.25">
      <c r="A666" t="s">
        <v>950</v>
      </c>
      <c r="B666" s="2" t="str">
        <f>HYPERLINK("https://exadel.com/news/exadel-announces-blockchain-solutions/","Exadel Announces Blockchain Solutions for Mobile Applications, Healthcare, and Real Estate")</f>
        <v>Exadel Announces Blockchain Solutions for Mobile Applications, Healthcare, and Real Estate</v>
      </c>
    </row>
    <row r="667" spans="1:2" x14ac:dyDescent="0.25">
      <c r="A667" t="s">
        <v>950</v>
      </c>
      <c r="B667" s="2" t="str">
        <f>HYPERLINK("https://exadel.com/news/webcast-blockchain-trends/","Webcast: Blockchain Trends")</f>
        <v>Webcast: Blockchain Trends</v>
      </c>
    </row>
    <row r="668" spans="1:2" x14ac:dyDescent="0.25">
      <c r="A668" t="s">
        <v>950</v>
      </c>
      <c r="B668" s="2" t="str">
        <f>HYPERLINK("https://exadel.com/news/blockchain-grabs-real-estate/","Blockchain Grabs Real Estate")</f>
        <v>Blockchain Grabs Real Estate</v>
      </c>
    </row>
    <row r="669" spans="1:2" x14ac:dyDescent="0.25">
      <c r="A669" t="s">
        <v>950</v>
      </c>
      <c r="B669" s="2" t="str">
        <f>HYPERLINK("https://exadel.com/news/how-blockchain-will-transform-software-development/","How Blockchain Will Transform Software Development")</f>
        <v>How Blockchain Will Transform Software Development</v>
      </c>
    </row>
    <row r="670" spans="1:2" x14ac:dyDescent="0.25">
      <c r="A670" t="s">
        <v>950</v>
      </c>
      <c r="B670" s="2" t="str">
        <f>HYPERLINK("https://exadel.com/news/smart-contracts-blockchain-feature/","Smart Contracts: A Revolutionary Feature of Blockchain")</f>
        <v>Smart Contracts: A Revolutionary Feature of Blockchain</v>
      </c>
    </row>
    <row r="671" spans="1:2" x14ac:dyDescent="0.25">
      <c r="A671" t="s">
        <v>950</v>
      </c>
      <c r="B671" s="2" t="str">
        <f>HYPERLINK("https://exadel.com/news/beyond-bitcoin-understanding-blockchains-potential/","Beyond Bitcoin: Understanding Blockchain's Potential")</f>
        <v>Beyond Bitcoin: Understanding Blockchain's Potential</v>
      </c>
    </row>
    <row r="672" spans="1:2" x14ac:dyDescent="0.25">
      <c r="A672" t="s">
        <v>950</v>
      </c>
      <c r="B672" s="2" t="str">
        <f>HYPERLINK("https://exadel.com/news/block-chain-does-your-proof-of-concept-equal-success/","Block Chain: Does Your Proof of Concept = Success?")</f>
        <v>Block Chain: Does Your Proof of Concept = Success?</v>
      </c>
    </row>
    <row r="673" spans="1:2" x14ac:dyDescent="0.25">
      <c r="A673" t="s">
        <v>1200</v>
      </c>
      <c r="B673" s="2" t="str">
        <f>HYPERLINK("https://exadel.com/news/how-to-get-started-with-data-analytics-and-why-you-need-it/","How to Get Started with Data Analytics and Why You Need it")</f>
        <v>How to Get Started with Data Analytics and Why You Need it</v>
      </c>
    </row>
    <row r="674" spans="1:2" x14ac:dyDescent="0.25">
      <c r="A674" t="s">
        <v>1084</v>
      </c>
      <c r="B674" s="2" t="str">
        <f>HYPERLINK("https://exadel.com/news/exadel-is-one-of-the-most-customer-obsessed-companies-of-2020/","Exadel is one of the most Customer-Obsessed Companies of 2020")</f>
        <v>Exadel is one of the most Customer-Obsessed Companies of 2020</v>
      </c>
    </row>
    <row r="675" spans="1:2" x14ac:dyDescent="0.25">
      <c r="A675" t="s">
        <v>1084</v>
      </c>
      <c r="B675" s="2" t="str">
        <f>HYPERLINK("https://exadel.com/news/democratization-data-transparency-cx/","From the Democratization of Data to Transparency to CX")</f>
        <v>From the Democratization of Data to Transparency to CX</v>
      </c>
    </row>
    <row r="676" spans="1:2" x14ac:dyDescent="0.25">
      <c r="A676" t="s">
        <v>1084</v>
      </c>
      <c r="B676" s="2" t="str">
        <f>HYPERLINK("https://exadel.com/news/technology-advances-on-disease/","Technology versus Disease: How Tech Is Winning")</f>
        <v>Technology versus Disease: How Tech Is Winning</v>
      </c>
    </row>
    <row r="677" spans="1:2" x14ac:dyDescent="0.25">
      <c r="A677" t="s">
        <v>1008</v>
      </c>
      <c r="B677" s="2" t="str">
        <f>HYPERLINK("https://exadel.com/news/leveraging-beacon-technology-to-make-cities-more-livable/","Leveraging Beacon Technology to Make Cities More Livable")</f>
        <v>Leveraging Beacon Technology to Make Cities More Livable</v>
      </c>
    </row>
    <row r="678" spans="1:2" x14ac:dyDescent="0.25">
      <c r="A678" t="s">
        <v>1008</v>
      </c>
      <c r="B678" s="2" t="str">
        <f>HYPERLINK("https://exadel.com/news/what-are-beacons-and-why-do-they-matter-to-you/","What Are Beacons and Why Do They Matter to You?")</f>
        <v>What Are Beacons and Why Do They Matter to You?</v>
      </c>
    </row>
    <row r="679" spans="1:2" x14ac:dyDescent="0.25">
      <c r="A679" t="s">
        <v>1201</v>
      </c>
      <c r="B679" s="2" t="str">
        <f>HYPERLINK("https://exadel.com/news/aem-tip-how-to-solve-issues-with-default-values-in-new-fields-with-existing-dialogs/","AEM Tip: How to Solve Issues with Default Values in New Fields with Existing Dialogs")</f>
        <v>AEM Tip: How to Solve Issues with Default Values in New Fields with Existing Dialogs</v>
      </c>
    </row>
    <row r="680" spans="1:2" x14ac:dyDescent="0.25">
      <c r="A680" t="s">
        <v>1201</v>
      </c>
      <c r="B680" s="2" t="str">
        <f>HYPERLINK("https://exadel.com/news/classic-to-touch-ui-migration-for-aem-page-properties/","Classic to Touch UI Migration for AEM: Page Properties")</f>
        <v>Classic to Touch UI Migration for AEM: Page Properties</v>
      </c>
    </row>
    <row r="681" spans="1:2" x14ac:dyDescent="0.25">
      <c r="A681" t="s">
        <v>1201</v>
      </c>
      <c r="B681" s="2" t="str">
        <f>HYPERLINK("https://exadel.com/news/classic-to-touch-ui-migration-for-aem-multifields/","Classic to Touch UI Migration for AEM: Multifields")</f>
        <v>Classic to Touch UI Migration for AEM: Multifields</v>
      </c>
    </row>
    <row r="682" spans="1:2" x14ac:dyDescent="0.25">
      <c r="A682" t="s">
        <v>1201</v>
      </c>
      <c r="B682" s="2" t="str">
        <f>HYPERLINK("https://exadel.com/news/classic-to-touch-ui-migration-for-aem-more-tips-from-experience/","Classic to Touch UI Migration for AEM: More Tips from Experience")</f>
        <v>Classic to Touch UI Migration for AEM: More Tips from Experience</v>
      </c>
    </row>
    <row r="683" spans="1:2" x14ac:dyDescent="0.25">
      <c r="A683" t="s">
        <v>1201</v>
      </c>
      <c r="B683" s="2" t="str">
        <f>HYPERLINK("https://exadel.com/news/classic-to-touch-ui-migration-for-adobe-experience-manager/","Classic to Touch UI Migration for Adobe Experience Manager")</f>
        <v>Classic to Touch UI Migration for Adobe Experience Manager</v>
      </c>
    </row>
    <row r="684" spans="1:2" x14ac:dyDescent="0.25">
      <c r="A684" t="s">
        <v>1201</v>
      </c>
      <c r="B684" s="2" t="str">
        <f>HYPERLINK("https://exadel.com/news/aem-tip-automating-verification-in-aem-author/","AEM Tip: Automating Verification in AEM Author")</f>
        <v>AEM Tip: Automating Verification in AEM Author</v>
      </c>
    </row>
    <row r="685" spans="1:2" x14ac:dyDescent="0.25">
      <c r="A685" t="s">
        <v>582</v>
      </c>
      <c r="B685" s="2" t="str">
        <f>HYPERLINK("https://exadel.com/news/appery.io-unveils-a-new-and-improved-low-code-testing-app-and-a-live-debug-feature","Appery.io Unveils a New and Improved Low-Code Testing App and a Live Debug Feature")</f>
        <v>Appery.io Unveils a New and Improved Low-Code Testing App and a Live Debug Feature</v>
      </c>
    </row>
    <row r="686" spans="1:2" x14ac:dyDescent="0.25">
      <c r="A686" t="s">
        <v>582</v>
      </c>
      <c r="B686" s="2" t="str">
        <f>HYPERLINK("https://exadel.com/news/appery.io-mobile-app-development-so-simple-a-child-can-and-has-done-it","Appery.io - Mobile App Development so Simple, A Child Can (and Has) Done It")</f>
        <v>Appery.io - Mobile App Development so Simple, A Child Can (and Has) Done It</v>
      </c>
    </row>
    <row r="687" spans="1:2" x14ac:dyDescent="0.25">
      <c r="A687" t="s">
        <v>582</v>
      </c>
      <c r="B687" s="2" t="str">
        <f>HYPERLINK("https://exadel.com/news/how-to-create-an-online-store-app-for-a-shopify-account-expert-tips","How to Create an Online Store App for a Shopify Account: Expert Tips")</f>
        <v>How to Create an Online Store App for a Shopify Account: Expert Tips</v>
      </c>
    </row>
    <row r="688" spans="1:2" x14ac:dyDescent="0.25">
      <c r="A688" t="s">
        <v>582</v>
      </c>
      <c r="B688" s="2" t="str">
        <f>HYPERLINK("https://exadel.com/news/top-3-low-code-and-no-code-trends-for-2022","Top 3 Low-Code and No-Code Trends for 2022")</f>
        <v>Top 3 Low-Code and No-Code Trends for 2022</v>
      </c>
    </row>
    <row r="689" spans="1:2" x14ac:dyDescent="0.25">
      <c r="A689" t="s">
        <v>582</v>
      </c>
      <c r="B689" s="2" t="str">
        <f>HYPERLINK("https://exadel.com/news/appery.io-announced-its-new-online-store-app-template","Appery.io announced its New Online Store App Template")</f>
        <v>Appery.io announced its New Online Store App Template</v>
      </c>
    </row>
    <row r="690" spans="1:2" x14ac:dyDescent="0.25">
      <c r="A690" t="s">
        <v>582</v>
      </c>
      <c r="B690" s="2" t="str">
        <f>HYPERLINK("https://exadel.com/news/appery-io-announced-its-new-fully-customizable-and-ready-to-go-app-templates/","Appery.io Announced its New Fully Customizable and Ready-to-Go App Templates")</f>
        <v>Appery.io Announced its New Fully Customizable and Ready-to-Go App Templates</v>
      </c>
    </row>
    <row r="691" spans="1:2" x14ac:dyDescent="0.25">
      <c r="A691" t="s">
        <v>582</v>
      </c>
      <c r="B691" s="2" t="str">
        <f>HYPERLINK("https://exadel.com/news/appery-io-recognized-in-g2-spring-2021-grid-reports/","Appery.io Recognized in G2 Spring 2021 Grid Reports")</f>
        <v>Appery.io Recognized in G2 Spring 2021 Grid Reports</v>
      </c>
    </row>
    <row r="692" spans="1:2" x14ac:dyDescent="0.25">
      <c r="A692" t="s">
        <v>582</v>
      </c>
      <c r="B692" s="2" t="str">
        <f>HYPERLINK("https://exadel.com/news/appery-io-by-exadel-recognized-in-2021-devies-for-mobile-development-platform-of-the-year/","Appery.io by Exadel Recognized in 2021 DEVIES for Mobile Development Platform of the Year")</f>
        <v>Appery.io by Exadel Recognized in 2021 DEVIES for Mobile Development Platform of the Year</v>
      </c>
    </row>
    <row r="693" spans="1:2" x14ac:dyDescent="0.25">
      <c r="A693" t="s">
        <v>582</v>
      </c>
      <c r="B693" s="2" t="str">
        <f>HYPERLINK("https://exadel.com/news/sd-times-article-3-major-low-code-app-development-pitfalls-and-how-to-avoid-them/","SD Times Article: 3 Major Low-Code App Development Pitfalls and How to Avoid Them")</f>
        <v>SD Times Article: 3 Major Low-Code App Development Pitfalls and How to Avoid Them</v>
      </c>
    </row>
    <row r="694" spans="1:2" x14ac:dyDescent="0.25">
      <c r="A694" t="s">
        <v>582</v>
      </c>
      <c r="B694" s="2" t="str">
        <f>HYPERLINK("https://exadel.com/news/new-website-and-customizable-plans-for-appery-io/","New Website and Customizable Plans for Appery.io")</f>
        <v>New Website and Customizable Plans for Appery.io</v>
      </c>
    </row>
    <row r="695" spans="1:2" x14ac:dyDescent="0.25">
      <c r="A695" t="s">
        <v>582</v>
      </c>
      <c r="B695" s="2" t="str">
        <f>HYPERLINK("https://exadel.com/news/appery-blog-new-appery-io-subscription-plans-time-to-plan-a-new-app/","Appery Blog: New Appery.io Subscription Plans — Time To Plan A New App!")</f>
        <v>Appery Blog: New Appery.io Subscription Plans — Time To Plan A New App!</v>
      </c>
    </row>
    <row r="696" spans="1:2" x14ac:dyDescent="0.25">
      <c r="A696" t="s">
        <v>582</v>
      </c>
      <c r="B696" s="2" t="str">
        <f>HYPERLINK("https://exadel.com/news/exadel-developers-take-on-covid-19-challenges-with-employee-led-hackathon/","Exadel Developers Take on COVID-19 Challenges with Employee-Led Hackathon")</f>
        <v>Exadel Developers Take on COVID-19 Challenges with Employee-Led Hackathon</v>
      </c>
    </row>
    <row r="697" spans="1:2" x14ac:dyDescent="0.25">
      <c r="A697" t="s">
        <v>582</v>
      </c>
      <c r="B697" s="2" t="str">
        <f>HYPERLINK("https://exadel.com/news/exadel-announces-winners-of-appery-io-virtual-hackathon/","Exadel Announces Winners of Appery.io Virtual Hackathon")</f>
        <v>Exadel Announces Winners of Appery.io Virtual Hackathon</v>
      </c>
    </row>
    <row r="698" spans="1:2" x14ac:dyDescent="0.25">
      <c r="A698" t="s">
        <v>582</v>
      </c>
      <c r="B698" s="2" t="str">
        <f>HYPERLINK("https://exadel.com/news/global-developer-community-unites-for-appery-io-covid-19-hackathon/","Global Developer Community Unites for Appery.io COVID-19 Hackathon")</f>
        <v>Global Developer Community Unites for Appery.io COVID-19 Hackathon</v>
      </c>
    </row>
    <row r="699" spans="1:2" x14ac:dyDescent="0.25">
      <c r="A699" t="s">
        <v>582</v>
      </c>
      <c r="B699" s="2" t="str">
        <f>HYPERLINK("https://exadel.com/news/a-year-of-achievement-for-appery-io-in-2019/","A Year of Achievement for Appery.io in 2019")</f>
        <v>A Year of Achievement for Appery.io in 2019</v>
      </c>
    </row>
    <row r="700" spans="1:2" x14ac:dyDescent="0.25">
      <c r="A700" t="s">
        <v>582</v>
      </c>
      <c r="B700" s="2" t="str">
        <f>HYPERLINK("https://exadel.com/news/an-overview-of-the-innovation-lab/","An Overview of the Innovation Lab by Exadel")</f>
        <v>An Overview of the Innovation Lab by Exadel</v>
      </c>
    </row>
    <row r="701" spans="1:2" x14ac:dyDescent="0.25">
      <c r="A701" t="s">
        <v>582</v>
      </c>
      <c r="B701" s="2" t="str">
        <f>HYPERLINK("https://exadel.com/news/exadel-announces-blockchain-solutions/","Exadel Announces Blockchain Solutions for Mobile Applications, Healthcare, and Real Estate")</f>
        <v>Exadel Announces Blockchain Solutions for Mobile Applications, Healthcare, and Real Estate</v>
      </c>
    </row>
    <row r="702" spans="1:2" x14ac:dyDescent="0.25">
      <c r="A702" t="s">
        <v>1202</v>
      </c>
      <c r="B702" s="2" t="str">
        <f>HYPERLINK("https://exadel.com/news/our-devops-toolbox-the-ansible-interview/","DevOps Automation Tools: Ansible")</f>
        <v>DevOps Automation Tools: Ansible</v>
      </c>
    </row>
    <row r="703" spans="1:2" x14ac:dyDescent="0.25">
      <c r="A703" t="s">
        <v>1202</v>
      </c>
      <c r="B703" s="2" t="str">
        <f>HYPERLINK("https://exadel.com/news/our-devops-toolbox-ansible/","Our DevOps Toolbox: Ansible Use Cases")</f>
        <v>Our DevOps Toolbox: Ansible Use Cases</v>
      </c>
    </row>
    <row r="704" spans="1:2" x14ac:dyDescent="0.25">
      <c r="A704" t="s">
        <v>1068</v>
      </c>
      <c r="B704" s="2" t="str">
        <f>HYPERLINK("https://exadel.com/news/how-to-get-started-with-data-analytics-and-why-you-need-it/","How to Get Started with Data Analytics and Why You Need it")</f>
        <v>How to Get Started with Data Analytics and Why You Need it</v>
      </c>
    </row>
    <row r="705" spans="1:2" x14ac:dyDescent="0.25">
      <c r="A705" t="s">
        <v>1068</v>
      </c>
      <c r="B705" s="2" t="str">
        <f>HYPERLINK("https://exadel.com/news/the-data-behind-halloween/","The Data behind Halloween")</f>
        <v>The Data behind Halloween</v>
      </c>
    </row>
    <row r="706" spans="1:2" x14ac:dyDescent="0.25">
      <c r="A706" t="s">
        <v>1068</v>
      </c>
      <c r="B706" s="2" t="str">
        <f>HYPERLINK("https://exadel.com/news/roundup-iot-1/","News Roundup: The Future Is IoT")</f>
        <v>News Roundup: The Future Is IoT</v>
      </c>
    </row>
    <row r="707" spans="1:2" x14ac:dyDescent="0.25">
      <c r="A707" t="s">
        <v>1068</v>
      </c>
      <c r="B707" s="2" t="str">
        <f>HYPERLINK("https://exadel.com/news/roundup-data-science-and-analytics/","News Roundup: Data Science and Analytics")</f>
        <v>News Roundup: Data Science and Analytics</v>
      </c>
    </row>
    <row r="708" spans="1:2" x14ac:dyDescent="0.25">
      <c r="A708" t="s">
        <v>43</v>
      </c>
      <c r="B708" s="2" t="str">
        <f>HYPERLINK("https://exadel.com/news/different-types-of-ml-bias-and-ways-to-detect-it","Different Types of ML Bias and Ways to Detect it")</f>
        <v>Different Types of ML Bias and Ways to Detect it</v>
      </c>
    </row>
    <row r="709" spans="1:2" x14ac:dyDescent="0.25">
      <c r="A709" t="s">
        <v>43</v>
      </c>
      <c r="B709" s="2" t="str">
        <f>HYPERLINK("https://exadel.com/news/top-10-ai-development-and-implementation-challenges","Top 10 AI Development and Implementation Challenges")</f>
        <v>Top 10 AI Development and Implementation Challenges</v>
      </c>
    </row>
    <row r="710" spans="1:2" x14ac:dyDescent="0.25">
      <c r="A710" t="s">
        <v>43</v>
      </c>
      <c r="B710" s="2" t="str">
        <f>HYPERLINK("https://exadel.com/news/ai-implementation-what-does-it-take-to-adopt-artificial-intelligence-in-business","AI Implementation: What Does It Take to Adopt Artificial Intelligence in Business?")</f>
        <v>AI Implementation: What Does It Take to Adopt Artificial Intelligence in Business?</v>
      </c>
    </row>
    <row r="711" spans="1:2" x14ac:dyDescent="0.25">
      <c r="A711" t="s">
        <v>43</v>
      </c>
      <c r="B711" s="2" t="str">
        <f>HYPERLINK("https://exadel.com/news/the-new-compreface-version-release","The new CompreFace 1.0 version release")</f>
        <v>The new CompreFace 1.0 version release</v>
      </c>
    </row>
    <row r="712" spans="1:2" x14ac:dyDescent="0.25">
      <c r="A712" t="s">
        <v>43</v>
      </c>
      <c r="B712" s="2" t="str">
        <f>HYPERLINK("https://exadel.com/news/compreface-is-now-available-on-aws-marketplace","CompreFace is now available on AWS marketplace")</f>
        <v>CompreFace is now available on AWS marketplace</v>
      </c>
    </row>
    <row r="713" spans="1:2" x14ac:dyDescent="0.25">
      <c r="A713" t="s">
        <v>43</v>
      </c>
      <c r="B713" s="2" t="str">
        <f>HYPERLINK("https://exadel.com/news/use-cases-for-facial-recognition-in-business","Use Cases for Facial Recognition in Business")</f>
        <v>Use Cases for Facial Recognition in Business</v>
      </c>
    </row>
    <row r="714" spans="1:2" x14ac:dyDescent="0.25">
      <c r="A714" t="s">
        <v>43</v>
      </c>
      <c r="B714" s="2" t="str">
        <f>HYPERLINK("https://exadel.com/news/face-recognition-during-coronavirus-do-masks-block-facial-recognition","Face Recognition During Coronavirus: Do Masks Block Facial Recognition?")</f>
        <v>Face Recognition During Coronavirus: Do Masks Block Facial Recognition?</v>
      </c>
    </row>
    <row r="715" spans="1:2" x14ac:dyDescent="0.25">
      <c r="A715" t="s">
        <v>43</v>
      </c>
      <c r="B715" s="2" t="str">
        <f>HYPERLINK("https://exadel.com/news/cctv-and-facial-recognition-where-do-the-two-technologies-overlap","CCTV and Facial Recognition: Where Do the Two Technologies Overlap?")</f>
        <v>CCTV and Facial Recognition: Where Do the Two Technologies Overlap?</v>
      </c>
    </row>
    <row r="716" spans="1:2" x14ac:dyDescent="0.25">
      <c r="A716" t="s">
        <v>43</v>
      </c>
      <c r="B716" s="2" t="str">
        <f>HYPERLINK("https://exadel.com/news/facial-recognition-software-development-with-compreface","Facial Recognition Software Development with CompreFace")</f>
        <v>Facial Recognition Software Development with CompreFace</v>
      </c>
    </row>
    <row r="717" spans="1:2" x14ac:dyDescent="0.25">
      <c r="A717" t="s">
        <v>43</v>
      </c>
      <c r="B717" s="2" t="str">
        <f>HYPERLINK("https://exadel.com/news/exadel-compreface-architecture-integration-technologies-and-algorithms","Exadel CompreFace: Face Recognition Architecture, Integration, Technologies, and Algorithms")</f>
        <v>Exadel CompreFace: Face Recognition Architecture, Integration, Technologies, and Algorithms</v>
      </c>
    </row>
    <row r="718" spans="1:2" x14ac:dyDescent="0.25">
      <c r="A718" t="s">
        <v>43</v>
      </c>
      <c r="B718" s="2" t="str">
        <f>HYPERLINK("https://exadel.com/news/what-can-aiops-do-for-it-ops","What Can AIOps Do For IT Ops?")</f>
        <v>What Can AIOps Do For IT Ops?</v>
      </c>
    </row>
    <row r="719" spans="1:2" x14ac:dyDescent="0.25">
      <c r="A719" t="s">
        <v>43</v>
      </c>
      <c r="B719" s="2" t="str">
        <f>HYPERLINK("https://exadel.com/news/exadel-is-taking-part-in-hacktoberfest","Exadel is Taking Part in Hacktoberfest")</f>
        <v>Exadel is Taking Part in Hacktoberfest</v>
      </c>
    </row>
    <row r="720" spans="1:2" x14ac:dyDescent="0.25">
      <c r="A720" t="s">
        <v>43</v>
      </c>
      <c r="B720" s="2" t="str">
        <f>HYPERLINK("https://exadel.com/news/the-new-compreface-version-06-release","The new CompreFace version 0.6 release")</f>
        <v>The new CompreFace version 0.6 release</v>
      </c>
    </row>
    <row r="721" spans="1:2" x14ac:dyDescent="0.25">
      <c r="A721" t="s">
        <v>43</v>
      </c>
      <c r="B721" s="2" t="str">
        <f>HYPERLINK("https://exadel.com/news/exadel-announced-updates-to-compreface-its-open-source-face-recognition-application","Exadel Announced Updates to CompreFace, its Open-Source Face Recognition Application")</f>
        <v>Exadel Announced Updates to CompreFace, its Open-Source Face Recognition Application</v>
      </c>
    </row>
    <row r="722" spans="1:2" x14ac:dyDescent="0.25">
      <c r="A722" t="s">
        <v>43</v>
      </c>
      <c r="B722" s="2" t="str">
        <f>HYPERLINK("https://exadel.com/news/how-much-facial-recognition-software-cost-free-webinar","How Much Facial Recognition Software Costs: Free Webinar")</f>
        <v>How Much Facial Recognition Software Costs: Free Webinar</v>
      </c>
    </row>
    <row r="723" spans="1:2" x14ac:dyDescent="0.25">
      <c r="A723" t="s">
        <v>43</v>
      </c>
      <c r="B723" s="2" t="str">
        <f>HYPERLINK("https://exadel.com/news/python-face-recognition-sdk-release/","Python Face Recognition SDK Release")</f>
        <v>Python Face Recognition SDK Release</v>
      </c>
    </row>
    <row r="724" spans="1:2" x14ac:dyDescent="0.25">
      <c r="A724" t="s">
        <v>43</v>
      </c>
      <c r="B724" s="2" t="str">
        <f>HYPERLINK("https://exadel.com/news/exadel-compreface-open-source-and-easy-to-use-facial-recognition-software-that-can-be-rapidly-integrated-into-your-existing-system/","Exadel CompreFace — Open-Source and Easy-to-Use Facial Recognition Software That Can Be Rapidly Integrated into Your Existing System")</f>
        <v>Exadel CompreFace — Open-Source and Easy-to-Use Facial Recognition Software That Can Be Rapidly Integrated into Your Existing System</v>
      </c>
    </row>
    <row r="725" spans="1:2" x14ac:dyDescent="0.25">
      <c r="A725" t="s">
        <v>43</v>
      </c>
      <c r="B725" s="2" t="str">
        <f>HYPERLINK("https://exadel.com/news/artificial-intelligence-in-hr-benefits-and-use-cases/","Artificial Intelligence in HR: benefits and use cases")</f>
        <v>Artificial Intelligence in HR: benefits and use cases</v>
      </c>
    </row>
    <row r="726" spans="1:2" x14ac:dyDescent="0.25">
      <c r="A726" t="s">
        <v>43</v>
      </c>
      <c r="B726" s="2" t="str">
        <f>HYPERLINK("https://exadel.com/news/new-exadel-compreface-javascript-sdk-workshop-is-live/","New Exadel CompreFace&lt;br&gt;JavaScript SDK Workshop is Live")</f>
        <v>New Exadel CompreFace&lt;br&gt;JavaScript SDK Workshop is Live</v>
      </c>
    </row>
    <row r="727" spans="1:2" x14ac:dyDescent="0.25">
      <c r="A727" t="s">
        <v>43</v>
      </c>
      <c r="B727" s="2" t="str">
        <f>HYPERLINK("https://exadel.com/news/exadel-compreface-face-detection-demo/","Exadel CompreFace Face Detection Demo")</f>
        <v>Exadel CompreFace Face Detection Demo</v>
      </c>
    </row>
    <row r="728" spans="1:2" x14ac:dyDescent="0.25">
      <c r="A728" t="s">
        <v>43</v>
      </c>
      <c r="B728" s="2" t="str">
        <f>HYPERLINK("https://exadel.com/news/exadel-announced-the-creation-of-a-new-ai-practice-to-help-modern-enterprises-solve-ai-business-challenges/","Exadel Announced the Creation of a New AI Practice to Help Modern Enterprises Solve AI Business Challenges")</f>
        <v>Exadel Announced the Creation of a New AI Practice to Help Modern Enterprises Solve AI Business Challenges</v>
      </c>
    </row>
    <row r="729" spans="1:2" x14ac:dyDescent="0.25">
      <c r="A729" t="s">
        <v>43</v>
      </c>
      <c r="B729" s="2" t="str">
        <f>HYPERLINK("https://exadel.com/news/how-to-automate-attendance-management-using-face-recognition-technology/","How to Automate Attendance Management System Using Face Recognition Technology")</f>
        <v>How to Automate Attendance Management System Using Face Recognition Technology</v>
      </c>
    </row>
    <row r="730" spans="1:2" x14ac:dyDescent="0.25">
      <c r="A730" t="s">
        <v>43</v>
      </c>
      <c r="B730" s="2" t="str">
        <f>HYPERLINK("https://exadel.com/news/compreface-version-0-5-is-live-heres-whats-new/","CompreFace Version 0.5 is Live! Here’s What’s New")</f>
        <v>CompreFace Version 0.5 is Live! Here’s What’s New</v>
      </c>
    </row>
    <row r="731" spans="1:2" x14ac:dyDescent="0.25">
      <c r="A731" t="s">
        <v>43</v>
      </c>
      <c r="B731" s="2" t="str">
        <f>HYPERLINK("https://exadel.com/news/a-new-ml1-version-for-the-atlassian-data-center-goes-live/","A New ML1 Version for the Atlassian Data Center Goes Live. ML1 is Now Available to Data Center Users")</f>
        <v>A New ML1 Version for the Atlassian Data Center Goes Live. ML1 is Now Available to Data Center Users</v>
      </c>
    </row>
    <row r="732" spans="1:2" x14ac:dyDescent="0.25">
      <c r="A732" t="s">
        <v>43</v>
      </c>
      <c r="B732" s="2" t="str">
        <f>HYPERLINK("https://exadel.com/news/ml-net-a-robust-framework-for-implementing-machine-learning-in-net-environments/","ML.NET: A Robust Framework for Implementing Machine Learning in .NET Environments")</f>
        <v>ML.NET: A Robust Framework for Implementing Machine Learning in .NET Environments</v>
      </c>
    </row>
    <row r="733" spans="1:2" x14ac:dyDescent="0.25">
      <c r="A733" t="s">
        <v>43</v>
      </c>
      <c r="B733" s="2" t="str">
        <f>HYPERLINK("https://exadel.com/news/what-is-the-best-facial-recogition-software-to-use-in-2021/","What is the Best Facial Recognition Software to Use in 2021?")</f>
        <v>What is the Best Facial Recognition Software to Use in 2021?</v>
      </c>
    </row>
    <row r="734" spans="1:2" x14ac:dyDescent="0.25">
      <c r="A734" t="s">
        <v>43</v>
      </c>
      <c r="B734" s="2" t="str">
        <f>HYPERLINK("https://exadel.com/news/babymatch-app-launch-the-exadel-baby-parent-look-alike-app/","BabyMatch App Launch — the Exadel Baby-Parent Look-Alike App")</f>
        <v>BabyMatch App Launch — the Exadel Baby-Parent Look-Alike App</v>
      </c>
    </row>
    <row r="735" spans="1:2" x14ac:dyDescent="0.25">
      <c r="A735" t="s">
        <v>43</v>
      </c>
      <c r="B735" s="2" t="str">
        <f>HYPERLINK("https://exadel.com/news/compreface-0-4-1-our-face-recognition-service-gets-an-update-for-better-user-experience/","CompreFace 0.4.1: Our Face Recognition Service Gets an Update for Better User Experience")</f>
        <v>CompreFace 0.4.1: Our Face Recognition Service Gets an Update for Better User Experience</v>
      </c>
    </row>
    <row r="736" spans="1:2" x14ac:dyDescent="0.25">
      <c r="A736" t="s">
        <v>43</v>
      </c>
      <c r="B736" s="2" t="str">
        <f>HYPERLINK("https://exadel.com/news/deploying-multiple-machine-learning-models-on-a-single-server/","Deploying Multiple Machine Learning Models on a Single Server")</f>
        <v>Deploying Multiple Machine Learning Models on a Single Server</v>
      </c>
    </row>
    <row r="737" spans="1:2" x14ac:dyDescent="0.25">
      <c r="A737" t="s">
        <v>43</v>
      </c>
      <c r="B737" s="2" t="str">
        <f>HYPERLINK("https://exadel.com/news/compreface-0-4-new-features-better-user-experience-and-privacy-protection/","CompreFace 0.4: New Features, Better User Experience, and Privacy Protection")</f>
        <v>CompreFace 0.4: New Features, Better User Experience, and Privacy Protection</v>
      </c>
    </row>
    <row r="738" spans="1:2" x14ac:dyDescent="0.25">
      <c r="A738" t="s">
        <v>43</v>
      </c>
      <c r="B738" s="2" t="str">
        <f>HYPERLINK("https://exadel.com/news/compreface-launch-the-exadel-face-recognition-service/","CompreFace Launch — the Exadel Face Recognition Project")</f>
        <v>CompreFace Launch — the Exadel Face Recognition Project</v>
      </c>
    </row>
    <row r="739" spans="1:2" x14ac:dyDescent="0.25">
      <c r="A739" t="s">
        <v>43</v>
      </c>
      <c r="B739" s="2" t="str">
        <f>HYPERLINK("https://exadel.com/news/how-to-get-started-with-data-analytics-and-why-you-need-it/","How to Get Started with Data Analytics and Why You Need it")</f>
        <v>How to Get Started with Data Analytics and Why You Need it</v>
      </c>
    </row>
    <row r="740" spans="1:2" x14ac:dyDescent="0.25">
      <c r="A740" t="s">
        <v>43</v>
      </c>
      <c r="B740" s="2" t="str">
        <f>HYPERLINK("https://exadel.com/news/roi-of-ai/","The ROI of AI: How To Get Business Value from AI Projects")</f>
        <v>The ROI of AI: How To Get Business Value from AI Projects</v>
      </c>
    </row>
    <row r="741" spans="1:2" x14ac:dyDescent="0.25">
      <c r="A741" t="s">
        <v>43</v>
      </c>
      <c r="B741" s="2" t="str">
        <f>HYPERLINK("https://exadel.com/news/artificial-intelligence-in-sales-how-smart-algorithms-help-businesses-become-more-efficient-and-profitable/","Artificial Intelligence in Sales and Marketing: How Smart Algorithms Help Businesses Become More Efficient and Profitable")</f>
        <v>Artificial Intelligence in Sales and Marketing: How Smart Algorithms Help Businesses Become More Efficient and Profitable</v>
      </c>
    </row>
    <row r="742" spans="1:2" x14ac:dyDescent="0.25">
      <c r="A742" t="s">
        <v>43</v>
      </c>
      <c r="B742" s="2" t="str">
        <f>HYPERLINK("https://exadel.com/news/innovation-lab-by-exadel-now-supports-full-chatbot-development/","Innovation Lab by Exadel Now Supports Full Chatbot Development")</f>
        <v>Innovation Lab by Exadel Now Supports Full Chatbot Development</v>
      </c>
    </row>
    <row r="743" spans="1:2" x14ac:dyDescent="0.25">
      <c r="A743" t="s">
        <v>43</v>
      </c>
      <c r="B743" s="2" t="str">
        <f>HYPERLINK("https://exadel.com/news/artificial-intelligence-cloud/","Artificial Intelligence in the Cloud")</f>
        <v>Artificial Intelligence in the Cloud</v>
      </c>
    </row>
    <row r="744" spans="1:2" x14ac:dyDescent="0.25">
      <c r="A744" t="s">
        <v>43</v>
      </c>
      <c r="B744" s="2" t="str">
        <f>HYPERLINK("https://exadel.com/news/webcast-ai-in-the-clouds/","Webcast: AI in the Clouds")</f>
        <v>Webcast: AI in the Clouds</v>
      </c>
    </row>
    <row r="745" spans="1:2" x14ac:dyDescent="0.25">
      <c r="A745" t="s">
        <v>43</v>
      </c>
      <c r="B745" s="2" t="str">
        <f>HYPERLINK("https://exadel.com/news/driverless-cars-urban-planning/","What Driverless Cars Mean for the Role of AI in Urban Planning")</f>
        <v>What Driverless Cars Mean for the Role of AI in Urban Planning</v>
      </c>
    </row>
    <row r="746" spans="1:2" x14ac:dyDescent="0.25">
      <c r="A746" t="s">
        <v>1203</v>
      </c>
      <c r="B746" s="2" t="str">
        <f>HYPERLINK("https://exadel.com/news/evolution-of-a-scrum-master","Evolution of a Scrum Master")</f>
        <v>Evolution of a Scrum Master</v>
      </c>
    </row>
    <row r="747" spans="1:2" x14ac:dyDescent="0.25">
      <c r="A747" t="s">
        <v>1203</v>
      </c>
      <c r="B747" s="2" t="str">
        <f>HYPERLINK("https://exadel.com/news/how-to-prepare-for-a-scrum-master-interview","How to Prepare for a Scrum Master Interview")</f>
        <v>How to Prepare for a Scrum Master Interview</v>
      </c>
    </row>
    <row r="748" spans="1:2" x14ac:dyDescent="0.25">
      <c r="A748" t="s">
        <v>1203</v>
      </c>
      <c r="B748" s="2" t="str">
        <f>HYPERLINK("https://exadel.com/news/how-to-manage-cultural-differences-at-work-tips-from-exadel","How to Manage Cultural Differences at Work: Tips from Exadel")</f>
        <v>How to Manage Cultural Differences at Work: Tips from Exadel</v>
      </c>
    </row>
    <row r="749" spans="1:2" x14ac:dyDescent="0.25">
      <c r="A749" t="s">
        <v>1203</v>
      </c>
      <c r="B749" s="2" t="str">
        <f>HYPERLINK("https://exadel.com/news/fun-friday-virtual-activities-that-build-communication-in-a-remote-team","Fun Friday: Virtual Activities that Build Communication in a Remote Team")</f>
        <v>Fun Friday: Virtual Activities that Build Communication in a Remote Team</v>
      </c>
    </row>
    <row r="750" spans="1:2" x14ac:dyDescent="0.25">
      <c r="A750" t="s">
        <v>1203</v>
      </c>
      <c r="B750" s="2" t="str">
        <f>HYPERLINK("https://exadel.com/news/facilitation-in-agile-how-it-works-and-why-you-need-it","Facilitation in Agile: What It Is, How It Works, and Why You Need It")</f>
        <v>Facilitation in Agile: What It Is, How It Works, and Why You Need It</v>
      </c>
    </row>
    <row r="751" spans="1:2" x14ac:dyDescent="0.25">
      <c r="A751" t="s">
        <v>1203</v>
      </c>
      <c r="B751" s="2" t="str">
        <f>HYPERLINK("https://exadel.com/news/what-is-the-purpose-of-a-sprint-retrospective-in-scrum-and-how-do-you-run-one-effectively","What is the Purpose of a Sprint Retrospective in Scrum and How Do You Run One Effectively?")</f>
        <v>What is the Purpose of a Sprint Retrospective in Scrum and How Do You Run One Effectively?</v>
      </c>
    </row>
    <row r="752" spans="1:2" x14ac:dyDescent="0.25">
      <c r="A752" t="s">
        <v>1203</v>
      </c>
      <c r="B752" s="2" t="str">
        <f>HYPERLINK("https://exadel.com/news/12-tips-for-a-productive-remote-sprint-review/","12 Tips for a Productive Remote Sprint Review")</f>
        <v>12 Tips for a Productive Remote Sprint Review</v>
      </c>
    </row>
    <row r="753" spans="1:2" x14ac:dyDescent="0.25">
      <c r="A753" t="s">
        <v>1203</v>
      </c>
      <c r="B753" s="2" t="str">
        <f>HYPERLINK("https://exadel.com/news/how-to-run-a-daily-scrum-meeting/","How To Run a Daily Scrum Meeting")</f>
        <v>How To Run a Daily Scrum Meeting</v>
      </c>
    </row>
    <row r="754" spans="1:2" x14ac:dyDescent="0.25">
      <c r="A754" t="s">
        <v>1203</v>
      </c>
      <c r="B754" s="2" t="str">
        <f>HYPERLINK("https://exadel.com/news/how-to-run-a-successful-sprint-planning-meeting/","How to Run a Successful Sprint Planning Meeting")</f>
        <v>How to Run a Successful Sprint Planning Meeting</v>
      </c>
    </row>
    <row r="755" spans="1:2" x14ac:dyDescent="0.25">
      <c r="A755" t="s">
        <v>1203</v>
      </c>
      <c r="B755" s="2" t="str">
        <f>HYPERLINK("https://exadel.com/news/techniques-and-practices-for-product-backlog-refinement/","Techniques and Practices for Product Backlog Refinement")</f>
        <v>Techniques and Practices for Product Backlog Refinement</v>
      </c>
    </row>
    <row r="756" spans="1:2" x14ac:dyDescent="0.25">
      <c r="A756" t="s">
        <v>863</v>
      </c>
      <c r="B756" s="2" t="str">
        <f>HYPERLINK("https://exadel.com/news/evolution-of-a-scrum-master","Evolution of a Scrum Master")</f>
        <v>Evolution of a Scrum Master</v>
      </c>
    </row>
    <row r="757" spans="1:2" x14ac:dyDescent="0.25">
      <c r="A757" t="s">
        <v>863</v>
      </c>
      <c r="B757" s="2" t="str">
        <f>HYPERLINK("https://exadel.com/news/how-to-prepare-for-a-scrum-master-interview","How to Prepare for a Scrum Master Interview")</f>
        <v>How to Prepare for a Scrum Master Interview</v>
      </c>
    </row>
    <row r="758" spans="1:2" x14ac:dyDescent="0.25">
      <c r="A758" t="s">
        <v>863</v>
      </c>
      <c r="B758" s="2" t="str">
        <f>HYPERLINK("https://exadel.com/news/how-to-manage-cultural-differences-at-work-tips-from-exadel","How to Manage Cultural Differences at Work: Tips from Exadel")</f>
        <v>How to Manage Cultural Differences at Work: Tips from Exadel</v>
      </c>
    </row>
    <row r="759" spans="1:2" x14ac:dyDescent="0.25">
      <c r="A759" t="s">
        <v>863</v>
      </c>
      <c r="B759" s="2" t="str">
        <f>HYPERLINK("https://exadel.com/news/fun-friday-virtual-activities-that-build-communication-in-a-remote-team","Fun Friday: Virtual Activities that Build Communication in a Remote Team")</f>
        <v>Fun Friday: Virtual Activities that Build Communication in a Remote Team</v>
      </c>
    </row>
    <row r="760" spans="1:2" x14ac:dyDescent="0.25">
      <c r="A760" t="s">
        <v>863</v>
      </c>
      <c r="B760" s="2" t="str">
        <f>HYPERLINK("https://exadel.com/news/facilitation-in-agile-how-it-works-and-why-you-need-it","Facilitation in Agile: What It Is, How It Works, and Why You Need It")</f>
        <v>Facilitation in Agile: What It Is, How It Works, and Why You Need It</v>
      </c>
    </row>
    <row r="761" spans="1:2" x14ac:dyDescent="0.25">
      <c r="A761" t="s">
        <v>863</v>
      </c>
      <c r="B761" s="2" t="str">
        <f>HYPERLINK("https://exadel.com/news/what-is-the-purpose-of-a-sprint-retrospective-in-scrum-and-how-do-you-run-one-effectively","What is the Purpose of a Sprint Retrospective in Scrum and How Do You Run One Effectively?")</f>
        <v>What is the Purpose of a Sprint Retrospective in Scrum and How Do You Run One Effectively?</v>
      </c>
    </row>
    <row r="762" spans="1:2" x14ac:dyDescent="0.25">
      <c r="A762" t="s">
        <v>863</v>
      </c>
      <c r="B762" s="2" t="str">
        <f>HYPERLINK("https://exadel.com/news/12-tips-for-a-productive-remote-sprint-review/","12 Tips for a Productive Remote Sprint Review")</f>
        <v>12 Tips for a Productive Remote Sprint Review</v>
      </c>
    </row>
    <row r="763" spans="1:2" x14ac:dyDescent="0.25">
      <c r="A763" t="s">
        <v>863</v>
      </c>
      <c r="B763" s="2" t="str">
        <f>HYPERLINK("https://exadel.com/news/how-to-run-a-daily-scrum-meeting/","How To Run a Daily Scrum Meeting")</f>
        <v>How To Run a Daily Scrum Meeting</v>
      </c>
    </row>
    <row r="764" spans="1:2" x14ac:dyDescent="0.25">
      <c r="A764" t="s">
        <v>863</v>
      </c>
      <c r="B764" s="2" t="str">
        <f>HYPERLINK("https://exadel.com/news/how-to-run-a-successful-sprint-planning-meeting/","How to Run a Successful Sprint Planning Meeting")</f>
        <v>How to Run a Successful Sprint Planning Meeting</v>
      </c>
    </row>
    <row r="765" spans="1:2" x14ac:dyDescent="0.25">
      <c r="A765" t="s">
        <v>863</v>
      </c>
      <c r="B765" s="2" t="str">
        <f>HYPERLINK("https://exadel.com/news/techniques-and-practices-for-product-backlog-refinement/","Techniques and Practices for Product Backlog Refinement")</f>
        <v>Techniques and Practices for Product Backlog Refinement</v>
      </c>
    </row>
    <row r="766" spans="1:2" x14ac:dyDescent="0.25">
      <c r="A766" t="s">
        <v>863</v>
      </c>
      <c r="B766" s="2" t="str">
        <f>HYPERLINK("https://exadel.com/news/three-reasons-to-include-agile-in-your-software-engineering-strategy/","Three Reasons to Include Agile in Your Software Engineering Strategy")</f>
        <v>Three Reasons to Include Agile in Your Software Engineering Strategy</v>
      </c>
    </row>
    <row r="767" spans="1:2" x14ac:dyDescent="0.25">
      <c r="A767" t="s">
        <v>863</v>
      </c>
      <c r="B767" s="2" t="str">
        <f>HYPERLINK("https://exadel.com/news/exadel-provides-healthcare-software-development-services-to-ghx/","Exadel Provides Agile Healthcare	Solution to GHX")</f>
        <v>Exadel Provides Agile Healthcare	Solution to GHX</v>
      </c>
    </row>
    <row r="768" spans="1:2" x14ac:dyDescent="0.25">
      <c r="A768" t="s">
        <v>863</v>
      </c>
      <c r="B768" s="2" t="str">
        <f>HYPERLINK("https://exadel.com/news/helping-the-healthcare-industry-during-covid-19/","Helping the Healthcare Industry During COVID-19")</f>
        <v>Helping the Healthcare Industry During COVID-19</v>
      </c>
    </row>
    <row r="769" spans="1:2" x14ac:dyDescent="0.25">
      <c r="A769" t="s">
        <v>863</v>
      </c>
      <c r="B769" s="2" t="str">
        <f>HYPERLINK("https://exadel.com/news/helping-the-financial-services-industry-during-covid-19-2/","Helping the Financial Services Industry During COVID-19")</f>
        <v>Helping the Financial Services Industry During COVID-19</v>
      </c>
    </row>
    <row r="770" spans="1:2" x14ac:dyDescent="0.25">
      <c r="A770" t="s">
        <v>863</v>
      </c>
      <c r="B770" s="2" t="str">
        <f>HYPERLINK("https://exadel.com/news/helping-the-retail-industry-recover-during-covid-19/","Helping the Retail Industry Recover during COVID-19")</f>
        <v>Helping the Retail Industry Recover during COVID-19</v>
      </c>
    </row>
    <row r="771" spans="1:2" x14ac:dyDescent="0.25">
      <c r="A771" t="s">
        <v>863</v>
      </c>
      <c r="B771" s="2" t="str">
        <f>HYPERLINK("https://exadel.com/news/helping-the-real-estate-industry-recover-during-covid-19/","Helping the Real Estate Industry Recover during COVID-19")</f>
        <v>Helping the Real Estate Industry Recover during COVID-19</v>
      </c>
    </row>
    <row r="772" spans="1:2" x14ac:dyDescent="0.25">
      <c r="A772" t="s">
        <v>863</v>
      </c>
      <c r="B772" s="2" t="str">
        <f>HYPERLINK("https://exadel.com/news/agile-development-for-non-products/","Agile Development for ""Non-Products""")</f>
        <v>Agile Development for "Non-Products"</v>
      </c>
    </row>
    <row r="773" spans="1:2" x14ac:dyDescent="0.25">
      <c r="A773" t="s">
        <v>863</v>
      </c>
      <c r="B773" s="2" t="str">
        <f>HYPERLINK("https://exadel.com/news/beyond-building-software-agile-as-an-organization-wide-initiative/","Beyond Building Software: Agile as an Organization-Wide Initiative")</f>
        <v>Beyond Building Software: Agile as an Organization-Wide Initiative</v>
      </c>
    </row>
    <row r="774" spans="1:2" x14ac:dyDescent="0.25">
      <c r="A774" t="s">
        <v>863</v>
      </c>
      <c r="B774" s="2" t="str">
        <f>HYPERLINK("https://exadel.com/news/how-to-take-advantage-of-globally-dispersed-it-teams/","How to Take Advantage of Globally Dispersed IT Teams")</f>
        <v>How to Take Advantage of Globally Dispersed IT Teams</v>
      </c>
    </row>
    <row r="775" spans="1:2" x14ac:dyDescent="0.25">
      <c r="A775" t="s">
        <v>863</v>
      </c>
      <c r="B775" s="2" t="str">
        <f>HYPERLINK("https://exadel.com/news/the-benefits-of-agile-software-development-and-how-to-measure-them/","The Benefits of Agile Software Development and How to Measure Them")</f>
        <v>The Benefits of Agile Software Development and How to Measure Them</v>
      </c>
    </row>
    <row r="776" spans="1:2" x14ac:dyDescent="0.25">
      <c r="A776" t="s">
        <v>863</v>
      </c>
      <c r="B776" s="2" t="str">
        <f>HYPERLINK("https://exadel.com/news/5-reasons-to-consider-adopting-agile-software-delivery-if-you-havent-already/","5 Reasons to Consider Adopting Agile Software Delivery (If You Haven’t Already)")</f>
        <v>5 Reasons to Consider Adopting Agile Software Delivery (If You Haven’t Already)</v>
      </c>
    </row>
    <row r="777" spans="1:2" x14ac:dyDescent="0.25">
      <c r="A777" t="s">
        <v>863</v>
      </c>
      <c r="B777" s="2" t="str">
        <f>HYPERLINK("https://exadel.com/news/exadel-named-a-midsize-agile-software-development-service-provider-leader/","Exadel Named a Midsize Agile Software Development Service Provider Leader by Independent Research Firm")</f>
        <v>Exadel Named a Midsize Agile Software Development Service Provider Leader by Independent Research Firm</v>
      </c>
    </row>
    <row r="778" spans="1:2" x14ac:dyDescent="0.25">
      <c r="A778" t="s">
        <v>1204</v>
      </c>
      <c r="B778" s="2" t="str">
        <f>HYPERLINK("https://exadel.com/news/aem-tip-junit-aemcontext-integration-with-an-aem-repository/","AEM Tip: JUnit AemContext Integration with an AEM Repository")</f>
        <v>AEM Tip: JUnit AemContext Integration with an AEM Repository</v>
      </c>
    </row>
    <row r="779" spans="1:2" x14ac:dyDescent="0.25">
      <c r="A779" t="s">
        <v>1204</v>
      </c>
      <c r="B779" s="2" t="str">
        <f>HYPERLINK("https://exadel.com/news/aem-tip-junit-tests-for-wcmusepojo-objects/","AEM Tip: JUnit Tests for WCMUsePojo Objects")</f>
        <v>AEM Tip: JUnit Tests for WCMUsePojo Objects</v>
      </c>
    </row>
    <row r="780" spans="1:2" x14ac:dyDescent="0.25">
      <c r="A780" t="s">
        <v>1205</v>
      </c>
      <c r="B780" s="2" t="str">
        <f>HYPERLINK("https://exadel.com/news/exadel-authoring-kit-aem-tool-with-impact","Exadel Authoring Kit: AEM Tool with Impact")</f>
        <v>Exadel Authoring Kit: AEM Tool with Impact</v>
      </c>
    </row>
    <row r="781" spans="1:2" x14ac:dyDescent="0.25">
      <c r="A781" t="s">
        <v>1205</v>
      </c>
      <c r="B781" s="2" t="str">
        <f>HYPERLINK("https://exadel.com/news/aem-sling-models-and-the-exadel-authoring-kit-achieve-more-with-less","AEM Sling Models and the Exadel Authoring Kit: Achieve More with Less")</f>
        <v>AEM Sling Models and the Exadel Authoring Kit: Achieve More with Less</v>
      </c>
    </row>
    <row r="782" spans="1:2" x14ac:dyDescent="0.25">
      <c r="A782" t="s">
        <v>1205</v>
      </c>
      <c r="B782" s="2" t="str">
        <f>HYPERLINK("https://exadel.com/news/aem-analytics-sending-original-field-values-in-locales.-part-2","AEM Analytics: Sending Original Field Values in Locales. Part 2")</f>
        <v>AEM Analytics: Sending Original Field Values in Locales. Part 2</v>
      </c>
    </row>
    <row r="783" spans="1:2" x14ac:dyDescent="0.25">
      <c r="A783" t="s">
        <v>1205</v>
      </c>
      <c r="B783" s="2" t="str">
        <f>HYPERLINK("https://exadel.com/news/aem-analytics-sending-original-field-values-in-locales.-part-1","AEM Analytics: Sending Original Field Values in Locales. Part 1")</f>
        <v>AEM Analytics: Sending Original Field Values in Locales. Part 1</v>
      </c>
    </row>
    <row r="784" spans="1:2" x14ac:dyDescent="0.25">
      <c r="A784" t="s">
        <v>1205</v>
      </c>
      <c r="B784" s="2" t="str">
        <f>HYPERLINK("https://exadel.com/news/when-is-a-ui-component-library-the-right-fit-for-your-project","When is a UI Component Library the Right Fit for Your Project?")</f>
        <v>When is a UI Component Library the Right Fit for Your Project?</v>
      </c>
    </row>
    <row r="785" spans="1:2" x14ac:dyDescent="0.25">
      <c r="A785" t="s">
        <v>1205</v>
      </c>
      <c r="B785" s="2" t="str">
        <f>HYPERLINK("https://exadel.com/news/top-6-aem-best-practices-for-delivering-the-ultimate-user-experience/","Top 6 AEM Best Practices for Delivering the Ultimate User Experience")</f>
        <v>Top 6 AEM Best Practices for Delivering the Ultimate User Experience</v>
      </c>
    </row>
    <row r="786" spans="1:2" x14ac:dyDescent="0.25">
      <c r="A786" t="s">
        <v>1205</v>
      </c>
      <c r="B786" s="2" t="str">
        <f>HYPERLINK("https://exadel.com/news/how-to-switch-between-aem-environments-and-modes/","How to Switch Between &lt;br&gt; AEM Environments and Modes")</f>
        <v>How to Switch Between &lt;br&gt; AEM Environments and Modes</v>
      </c>
    </row>
    <row r="787" spans="1:2" x14ac:dyDescent="0.25">
      <c r="A787" t="s">
        <v>1205</v>
      </c>
      <c r="B787" s="2" t="str">
        <f>HYPERLINK("https://exadel.com/news/viewing-aem-audit-log-without-acs-commons/","Viewing AEM Audit Log without ACS Commons")</f>
        <v>Viewing AEM Audit Log without ACS Commons</v>
      </c>
    </row>
    <row r="788" spans="1:2" x14ac:dyDescent="0.25">
      <c r="A788" t="s">
        <v>1205</v>
      </c>
      <c r="B788" s="2" t="str">
        <f>HYPERLINK("https://exadel.com/news/sling-repoinit-a-handy-tool-to-manage-content-and-users-in-aem/","Sling RepoInit: a Handy Tool to Manage Content and Users in AEM")</f>
        <v>Sling RepoInit: a Handy Tool to Manage Content and Users in AEM</v>
      </c>
    </row>
    <row r="789" spans="1:2" x14ac:dyDescent="0.25">
      <c r="A789" t="s">
        <v>1205</v>
      </c>
      <c r="B789" s="2" t="str">
        <f>HYPERLINK("https://exadel.com/news/a-new-easier-way-to-switch-between-both-environments-and-modes/","A New, Easier Way to Switch Between both Environments and Modes")</f>
        <v>A New, Easier Way to Switch Between both Environments and Modes</v>
      </c>
    </row>
    <row r="790" spans="1:2" x14ac:dyDescent="0.25">
      <c r="A790" t="s">
        <v>1205</v>
      </c>
      <c r="B790" s="2" t="str">
        <f>HYPERLINK("https://exadel.com/news/advantages-of-adobe-experience-manager-aem-and-why-it-is-a-great-cms-tool-for-enterprise-businesses/","Advantages of AEM CMS for Enterprise Businesses")</f>
        <v>Advantages of AEM CMS for Enterprise Businesses</v>
      </c>
    </row>
    <row r="791" spans="1:2" x14ac:dyDescent="0.25">
      <c r="A791" t="s">
        <v>1205</v>
      </c>
      <c r="B791" s="2" t="str">
        <f>HYPERLINK("https://exadel.com/news/aem-tip-how-to-solve-issues-with-default-values-in-new-fields-with-existing-dialogs/","AEM Tip: How to Solve Issues with Default Values in New Fields with Existing Dialogs")</f>
        <v>AEM Tip: How to Solve Issues with Default Values in New Fields with Existing Dialogs</v>
      </c>
    </row>
    <row r="792" spans="1:2" x14ac:dyDescent="0.25">
      <c r="A792" t="s">
        <v>1205</v>
      </c>
      <c r="B792" s="2" t="str">
        <f>HYPERLINK("https://exadel.com/news/using-aem-modernization-tools/","Using AEM Modernization Tools")</f>
        <v>Using AEM Modernization Tools</v>
      </c>
    </row>
    <row r="793" spans="1:2" x14ac:dyDescent="0.25">
      <c r="A793" t="s">
        <v>1205</v>
      </c>
      <c r="B793" s="2" t="str">
        <f>HYPERLINK("https://exadel.com/news/how-to-publish-high-priority-aem-website-pages-faster/","How to Publish High-Priority AEM Website Pages Faster")</f>
        <v>How to Publish High-Priority AEM Website Pages Faster</v>
      </c>
    </row>
    <row r="794" spans="1:2" x14ac:dyDescent="0.25">
      <c r="A794" t="s">
        <v>1205</v>
      </c>
      <c r="B794" s="2" t="str">
        <f>HYPERLINK("https://exadel.com/news/aem-tip-cryptosupport-key-sharing-and-troubleshooting/","AEM Tip: CryptoSupport Key Sharing and Troubleshooting")</f>
        <v>AEM Tip: CryptoSupport Key Sharing and Troubleshooting</v>
      </c>
    </row>
    <row r="795" spans="1:2" x14ac:dyDescent="0.25">
      <c r="A795" t="s">
        <v>1205</v>
      </c>
      <c r="B795" s="2" t="str">
        <f>HYPERLINK("https://exadel.com/news/aem-tip-junit-aemcontext-integration-with-an-aem-repository/","AEM Tip: JUnit AemContext Integration with an AEM Repository")</f>
        <v>AEM Tip: JUnit AemContext Integration with an AEM Repository</v>
      </c>
    </row>
    <row r="796" spans="1:2" x14ac:dyDescent="0.25">
      <c r="A796" t="s">
        <v>1205</v>
      </c>
      <c r="B796" s="2" t="str">
        <f>HYPERLINK("https://exadel.com/news/aem-tip-junit-tests-for-wcmusepojo-objects/","AEM Tip: JUnit Tests for WCMUsePojo Objects")</f>
        <v>AEM Tip: JUnit Tests for WCMUsePojo Objects</v>
      </c>
    </row>
    <row r="797" spans="1:2" x14ac:dyDescent="0.25">
      <c r="A797" t="s">
        <v>1205</v>
      </c>
      <c r="B797" s="2" t="str">
        <f>HYPERLINK("https://exadel.com/news/aem-tip-automating-verification-in-aem-author/","AEM Tip: Automating Verification in AEM Author")</f>
        <v>AEM Tip: Automating Verification in AEM Author</v>
      </c>
    </row>
    <row r="798" spans="1:2" x14ac:dyDescent="0.25">
      <c r="A798" t="s">
        <v>1205</v>
      </c>
      <c r="B798" s="2" t="str">
        <f>HYPERLINK("https://exadel.com/news/aem-tip-merging-on-fields-with-different-names/","AEM Tip: Merging on Fields with Different Names")</f>
        <v>AEM Tip: Merging on Fields with Different Names</v>
      </c>
    </row>
    <row r="799" spans="1:2" x14ac:dyDescent="0.25">
      <c r="A799" t="s">
        <v>1205</v>
      </c>
      <c r="B799" s="2" t="str">
        <f>HYPERLINK("https://exadel.com/news/aem-tip-wrong-implicit-manager-service-configuration-binding/","AEM Tip: Wrong Implicit Manager Service Configuration Binding")</f>
        <v>AEM Tip: Wrong Implicit Manager Service Configuration Binding</v>
      </c>
    </row>
    <row r="800" spans="1:2" x14ac:dyDescent="0.25">
      <c r="A800" t="s">
        <v>1205</v>
      </c>
      <c r="B800" s="2" t="str">
        <f>HYPERLINK("https://exadel.com/news/aem-tip-slow-deployment-into-publish-instance/","AEM Tip: Slow Deployment into a Publish Instance")</f>
        <v>AEM Tip: Slow Deployment into a Publish Instance</v>
      </c>
    </row>
    <row r="801" spans="1:2" x14ac:dyDescent="0.25">
      <c r="A801" t="s">
        <v>1205</v>
      </c>
      <c r="B801" s="2" t="str">
        <f>HYPERLINK("https://exadel.com/news/aem-tip-learning-from-a-segment-not-found-error/","AEM Tip: Learning from a ""Segment not found"" Error")</f>
        <v>AEM Tip: Learning from a "Segment not found" Error</v>
      </c>
    </row>
    <row r="802" spans="1:2" x14ac:dyDescent="0.25">
      <c r="A802" t="s">
        <v>1205</v>
      </c>
      <c r="B802" s="2" t="str">
        <f>HYPERLINK("https://exadel.com/news/aem-tip-creating-a-helper-to-close-sling-resource-resolver-instances/","AEM Tip: Creating a Helper to Close Sling Resource Resolver Instances")</f>
        <v>AEM Tip: Creating a Helper to Close Sling Resource Resolver Instances</v>
      </c>
    </row>
    <row r="803" spans="1:2" x14ac:dyDescent="0.25">
      <c r="A803" t="s">
        <v>1205</v>
      </c>
      <c r="B803" s="2" t="str">
        <f>HYPERLINK("https://exadel.com/news/aem-tip-passing-string-arguments-from-htl-to-the-back-end/","AEM Tip: Passing String Arguments from HTL to the Back End")</f>
        <v>AEM Tip: Passing String Arguments from HTL to the Back End</v>
      </c>
    </row>
    <row r="804" spans="1:2" x14ac:dyDescent="0.25">
      <c r="A804" t="s">
        <v>1206</v>
      </c>
      <c r="B804" s="2" t="str">
        <f>HYPERLINK("https://exadel.com/news/viewing-aem-audit-log-without-acs-commons/","Viewing AEM Audit Log without ACS Commons")</f>
        <v>Viewing AEM Audit Log without ACS Commons</v>
      </c>
    </row>
    <row r="805" spans="1:2" x14ac:dyDescent="0.25">
      <c r="A805" t="s">
        <v>1207</v>
      </c>
      <c r="B805" s="2" t="str">
        <f>HYPERLINK("https://exadel.com/news/exadel-toolbox-lists-a-brand-new-way-to-create-a-generic-list-in-aem/","Exadel Toolbox Lists: A Brand-New Way to Create a Generic List in AEM")</f>
        <v>Exadel Toolbox Lists: A Brand-New Way to Create a Generic List in AEM</v>
      </c>
    </row>
    <row r="806" spans="1:2" x14ac:dyDescent="0.25">
      <c r="A806" t="s">
        <v>1208</v>
      </c>
      <c r="B806" s="2" t="str">
        <f>HYPERLINK("https://exadel.com/news/exadel-authoring-kit-aem-tool-with-impact","Exadel Authoring Kit: AEM Tool with Impact")</f>
        <v>Exadel Authoring Kit: AEM Tool with Impact</v>
      </c>
    </row>
    <row r="807" spans="1:2" x14ac:dyDescent="0.25">
      <c r="A807" t="s">
        <v>1208</v>
      </c>
      <c r="B807" s="2" t="str">
        <f>HYPERLINK("https://exadel.com/news/aem-sling-models-and-the-exadel-authoring-kit-achieve-more-with-less","AEM Sling Models and the Exadel Authoring Kit: Achieve More with Less")</f>
        <v>AEM Sling Models and the Exadel Authoring Kit: Achieve More with Less</v>
      </c>
    </row>
    <row r="808" spans="1:2" x14ac:dyDescent="0.25">
      <c r="A808" t="s">
        <v>1208</v>
      </c>
      <c r="B808" s="2" t="str">
        <f>HYPERLINK("https://exadel.com/news/aem-analytics-sending-original-field-values-in-locales.-part-2","AEM Analytics: Sending Original Field Values in Locales. Part 2")</f>
        <v>AEM Analytics: Sending Original Field Values in Locales. Part 2</v>
      </c>
    </row>
    <row r="809" spans="1:2" x14ac:dyDescent="0.25">
      <c r="A809" t="s">
        <v>1208</v>
      </c>
      <c r="B809" s="2" t="str">
        <f>HYPERLINK("https://exadel.com/news/exadel-showcases-new-digital-marketing-solutions-at-adobe-summit-2022","Exadel Showcases New Digital Marketing Solutions at Adobe Summit 2022")</f>
        <v>Exadel Showcases New Digital Marketing Solutions at Adobe Summit 2022</v>
      </c>
    </row>
    <row r="810" spans="1:2" x14ac:dyDescent="0.25">
      <c r="A810" t="s">
        <v>1208</v>
      </c>
      <c r="B810" s="2" t="str">
        <f>HYPERLINK("https://exadel.com/news/aem-analytics-sending-original-field-values-in-locales.-part-1","AEM Analytics: Sending Original Field Values in Locales. Part 1")</f>
        <v>AEM Analytics: Sending Original Field Values in Locales. Part 1</v>
      </c>
    </row>
    <row r="811" spans="1:2" x14ac:dyDescent="0.25">
      <c r="A811" t="s">
        <v>1208</v>
      </c>
      <c r="B811" s="2" t="str">
        <f>HYPERLINK("https://exadel.com/news/aem-content-fragments-links-localization-part-2","AEM Content Fragments: Links Localization. Part 2")</f>
        <v>AEM Content Fragments: Links Localization. Part 2</v>
      </c>
    </row>
    <row r="812" spans="1:2" x14ac:dyDescent="0.25">
      <c r="A812" t="s">
        <v>1208</v>
      </c>
      <c r="B812" s="2" t="str">
        <f>HYPERLINK("https://exadel.com/news/aem-content-fragments-links-localization-part-1","AEM Content Fragments: Links Localization. Part 1")</f>
        <v>AEM Content Fragments: Links Localization. Part 1</v>
      </c>
    </row>
    <row r="813" spans="1:2" x14ac:dyDescent="0.25">
      <c r="A813" t="s">
        <v>1208</v>
      </c>
      <c r="B813" s="2" t="str">
        <f>HYPERLINK("https://exadel.com/news/how-to-add-image-management-to-an-aem-touchui-dialog-tutorial","How to Add Image Management to an AEM TouchUI Dialog: Tutorial")</f>
        <v>How to Add Image Management to an AEM TouchUI Dialog: Tutorial</v>
      </c>
    </row>
    <row r="814" spans="1:2" x14ac:dyDescent="0.25">
      <c r="A814" t="s">
        <v>1208</v>
      </c>
      <c r="B814" s="2" t="str">
        <f>HYPERLINK("https://exadel.com/news/aem-content-fragments-content-structure","AEM Content Fragments: Content Structure")</f>
        <v>AEM Content Fragments: Content Structure</v>
      </c>
    </row>
    <row r="815" spans="1:2" x14ac:dyDescent="0.25">
      <c r="A815" t="s">
        <v>1208</v>
      </c>
      <c r="B815" s="2" t="str">
        <f>HYPERLINK("https://exadel.com/news/exadel-renews-adobe-experience-manager-sites-specialization","Exadel Renews Adobe Experience Manager Sites Specialization")</f>
        <v>Exadel Renews Adobe Experience Manager Sites Specialization</v>
      </c>
    </row>
    <row r="816" spans="1:2" x14ac:dyDescent="0.25">
      <c r="A816" t="s">
        <v>1208</v>
      </c>
      <c r="B816" s="2" t="str">
        <f>HYPERLINK("https://exadel.com/news/aem-content-fragments-custom-models","AEM Content Fragments: Custom Models")</f>
        <v>AEM Content Fragments: Custom Models</v>
      </c>
    </row>
    <row r="817" spans="1:2" x14ac:dyDescent="0.25">
      <c r="A817" t="s">
        <v>1208</v>
      </c>
      <c r="B817" s="2" t="str">
        <f>HYPERLINK("https://exadel.com/news/aem-content-fragments-an-introduction/","AEM Content Fragments: An Introduction")</f>
        <v>AEM Content Fragments: An Introduction</v>
      </c>
    </row>
    <row r="818" spans="1:2" x14ac:dyDescent="0.25">
      <c r="A818" t="s">
        <v>1208</v>
      </c>
      <c r="B818" s="2" t="str">
        <f>HYPERLINK("https://exadel.com/news/top-6-aem-best-practices-for-delivering-the-ultimate-user-experience/","Top 6 AEM Best Practices for Delivering the Ultimate User Experience")</f>
        <v>Top 6 AEM Best Practices for Delivering the Ultimate User Experience</v>
      </c>
    </row>
    <row r="819" spans="1:2" x14ac:dyDescent="0.25">
      <c r="A819" t="s">
        <v>1208</v>
      </c>
      <c r="B819" s="2" t="str">
        <f>HYPERLINK("https://exadel.com/news/exadel-toolbox-lists-a-brand-new-way-to-create-a-generic-list-in-aem/","Exadel Toolbox Lists: A Brand-New Way to Create a Generic List in AEM")</f>
        <v>Exadel Toolbox Lists: A Brand-New Way to Create a Generic List in AEM</v>
      </c>
    </row>
    <row r="820" spans="1:2" x14ac:dyDescent="0.25">
      <c r="A820" t="s">
        <v>1208</v>
      </c>
      <c r="B820" s="2" t="str">
        <f>HYPERLINK("https://exadel.com/news/exadel-authoring-kit-for-adobe-experience-manager-version-2-makes-aem-authoring-easier/","Exadel Authoring Kit for Adobe Experience Manager Version 2 Makes AEM Authoring Easier")</f>
        <v>Exadel Authoring Kit for Adobe Experience Manager Version 2 Makes AEM Authoring Easier</v>
      </c>
    </row>
    <row r="821" spans="1:2" x14ac:dyDescent="0.25">
      <c r="A821" t="s">
        <v>1208</v>
      </c>
      <c r="B821" s="2" t="str">
        <f>HYPERLINK("https://exadel.com/news/aem-experience-fragments-url-externalization-with-adobe-target/","AEM Experience Fragments: URL Externalization with Adobe Target")</f>
        <v>AEM Experience Fragments: URL Externalization with Adobe Target</v>
      </c>
    </row>
    <row r="822" spans="1:2" x14ac:dyDescent="0.25">
      <c r="A822" t="s">
        <v>1208</v>
      </c>
      <c r="B822" s="2" t="str">
        <f>HYPERLINK("https://exadel.com/news/adobe-summit-2021/","Adobe Summit 2021")</f>
        <v>Adobe Summit 2021</v>
      </c>
    </row>
    <row r="823" spans="1:2" x14ac:dyDescent="0.25">
      <c r="A823" t="s">
        <v>1208</v>
      </c>
      <c r="B823" s="2" t="str">
        <f>HYPERLINK("https://exadel.com/news/viewing-aem-audit-log-without-acs-commons/","Viewing AEM Audit Log without ACS Commons")</f>
        <v>Viewing AEM Audit Log without ACS Commons</v>
      </c>
    </row>
    <row r="824" spans="1:2" x14ac:dyDescent="0.25">
      <c r="A824" t="s">
        <v>1208</v>
      </c>
      <c r="B824" s="2" t="str">
        <f>HYPERLINK("https://exadel.com/news/setting-up-a-multifield-in-aem-touch-ui-dialogs-tutorial/","Setting Up a Multifield in AEM Touch UI Dialogs: Tutorial")</f>
        <v>Setting Up a Multifield in AEM Touch UI Dialogs: Tutorial</v>
      </c>
    </row>
    <row r="825" spans="1:2" x14ac:dyDescent="0.25">
      <c r="A825" t="s">
        <v>1208</v>
      </c>
      <c r="B825" s="2" t="str">
        <f>HYPERLINK("https://exadel.com/news/refactoring-complex-aem-components-and-pursuing-better-code-practices-with-exadel-authoring-kit-for-aem-part-2/","Refactoring Complex AEM Components and Pursuing Better Code Practices with Exadel Authoring Kit for AEM, Part II")</f>
        <v>Refactoring Complex AEM Components and Pursuing Better Code Practices with Exadel Authoring Kit for AEM, Part II</v>
      </c>
    </row>
    <row r="826" spans="1:2" x14ac:dyDescent="0.25">
      <c r="A826" t="s">
        <v>1208</v>
      </c>
      <c r="B826" s="2" t="str">
        <f>HYPERLINK("https://exadel.com/news/refactoring-complex-aem-components-and-pursuing-better-code-practices-with-exadel-authoring-kit-for-aem-part-1/","Refactoring Complex AEM Components and Pursuing Better Code Practices with Exadel Authoring Kit for AEM, Part I")</f>
        <v>Refactoring Complex AEM Components and Pursuing Better Code Practices with Exadel Authoring Kit for AEM, Part I</v>
      </c>
    </row>
    <row r="827" spans="1:2" x14ac:dyDescent="0.25">
      <c r="A827" t="s">
        <v>1208</v>
      </c>
      <c r="B827" s="2" t="str">
        <f>HYPERLINK("https://exadel.com/news/sling-repoinit-a-handy-tool-to-manage-content-and-users-in-aem/","Sling RepoInit: a Handy Tool to Manage Content and Users in AEM")</f>
        <v>Sling RepoInit: a Handy Tool to Manage Content and Users in AEM</v>
      </c>
    </row>
    <row r="828" spans="1:2" x14ac:dyDescent="0.25">
      <c r="A828" t="s">
        <v>1208</v>
      </c>
      <c r="B828" s="2" t="str">
        <f>HYPERLINK("https://exadel.com/news/advantages-of-adobe-experience-manager-aem-and-why-it-is-a-great-cms-tool-for-enterprise-businesses/","Advantages of AEM CMS for Enterprise Businesses")</f>
        <v>Advantages of AEM CMS for Enterprise Businesses</v>
      </c>
    </row>
    <row r="829" spans="1:2" x14ac:dyDescent="0.25">
      <c r="A829" t="s">
        <v>1208</v>
      </c>
      <c r="B829" s="2" t="str">
        <f>HYPERLINK("https://exadel.com/news/aem-tip-how-to-solve-issues-with-default-values-in-new-fields-with-existing-dialogs/","AEM Tip: How to Solve Issues with Default Values in New Fields with Existing Dialogs")</f>
        <v>AEM Tip: How to Solve Issues with Default Values in New Fields with Existing Dialogs</v>
      </c>
    </row>
    <row r="830" spans="1:2" x14ac:dyDescent="0.25">
      <c r="A830" t="s">
        <v>1208</v>
      </c>
      <c r="B830" s="2" t="str">
        <f>HYPERLINK("https://exadel.com/news/using-aem-modernization-tools/","Using AEM Modernization Tools")</f>
        <v>Using AEM Modernization Tools</v>
      </c>
    </row>
    <row r="831" spans="1:2" x14ac:dyDescent="0.25">
      <c r="A831" t="s">
        <v>1208</v>
      </c>
      <c r="B831" s="2" t="str">
        <f>HYPERLINK("https://exadel.com/news/how-to-publish-high-priority-aem-website-pages-faster/","How to Publish High-Priority AEM Website Pages Faster")</f>
        <v>How to Publish High-Priority AEM Website Pages Faster</v>
      </c>
    </row>
    <row r="832" spans="1:2" x14ac:dyDescent="0.25">
      <c r="A832" t="s">
        <v>1208</v>
      </c>
      <c r="B832" s="2" t="str">
        <f>HYPERLINK("https://exadel.com/news/dependson-the-cutting-edge-tech-giving-wings-to-exadel-authoring-kit-for-aem/","DependsOn: The Cutting-Edge Tech Giving Wings to Exadel Authoring Kit for AEM")</f>
        <v>DependsOn: The Cutting-Edge Tech Giving Wings to Exadel Authoring Kit for AEM</v>
      </c>
    </row>
    <row r="833" spans="1:2" x14ac:dyDescent="0.25">
      <c r="A833" t="s">
        <v>1208</v>
      </c>
      <c r="B833" s="2" t="str">
        <f>HYPERLINK("https://exadel.com/news/exadel-authoring-kit-for-aem-improves-user-experience-the-story-of-dependson/","Exadel Authoring Kit for AEM Improves User Experience: The Story of DependsOn")</f>
        <v>Exadel Authoring Kit for AEM Improves User Experience: The Story of DependsOn</v>
      </c>
    </row>
    <row r="834" spans="1:2" x14ac:dyDescent="0.25">
      <c r="A834" t="s">
        <v>1208</v>
      </c>
      <c r="B834" s="2" t="str">
        <f>HYPERLINK("https://exadel.com/news/aem-experience-fragments-consuming-outside-aem/","AEM Experience Fragments: Consuming Outside AEM")</f>
        <v>AEM Experience Fragments: Consuming Outside AEM</v>
      </c>
    </row>
    <row r="835" spans="1:2" x14ac:dyDescent="0.25">
      <c r="A835" t="s">
        <v>1208</v>
      </c>
      <c r="B835" s="2" t="str">
        <f>HYPERLINK("https://exadel.com/news/aem-experience-fragments-rollout-configuration/","AEM Experience Fragments: Rollout configuration")</f>
        <v>AEM Experience Fragments: Rollout configuration</v>
      </c>
    </row>
    <row r="836" spans="1:2" x14ac:dyDescent="0.25">
      <c r="A836" t="s">
        <v>1208</v>
      </c>
      <c r="B836" s="2" t="str">
        <f>HYPERLINK("https://exadel.com/news/managing-component-code-properly-with-exadel-toolbox-authoring-kit-for-aem/","Managing Component Code Properly with Exadel Toolbox Authoring Kit for AEM")</f>
        <v>Managing Component Code Properly with Exadel Toolbox Authoring Kit for AEM</v>
      </c>
    </row>
    <row r="837" spans="1:2" x14ac:dyDescent="0.25">
      <c r="A837" t="s">
        <v>1208</v>
      </c>
      <c r="B837" s="2" t="str">
        <f>HYPERLINK("https://exadel.com/news/aem-techies-take-note-we-built-exadel-authoring-kit-for-you/","AEM Techies Take Note: We Built Exadel Authoring Kit for You")</f>
        <v>AEM Techies Take Note: We Built Exadel Authoring Kit for You</v>
      </c>
    </row>
    <row r="838" spans="1:2" x14ac:dyDescent="0.25">
      <c r="A838" t="s">
        <v>1208</v>
      </c>
      <c r="B838" s="2" t="str">
        <f>HYPERLINK("https://exadel.com/news/aem-experience-fragments-templates/","AEM Experience Fragments: Templates")</f>
        <v>AEM Experience Fragments: Templates</v>
      </c>
    </row>
    <row r="839" spans="1:2" x14ac:dyDescent="0.25">
      <c r="A839" t="s">
        <v>1208</v>
      </c>
      <c r="B839" s="2" t="str">
        <f>HYPERLINK("https://exadel.com/news/aem-tip-cryptosupport-key-sharing-and-troubleshooting/","AEM Tip: CryptoSupport Key Sharing and Troubleshooting")</f>
        <v>AEM Tip: CryptoSupport Key Sharing and Troubleshooting</v>
      </c>
    </row>
    <row r="840" spans="1:2" x14ac:dyDescent="0.25">
      <c r="A840" t="s">
        <v>1208</v>
      </c>
      <c r="B840" s="2" t="str">
        <f>HYPERLINK("https://exadel.com/news/hackathon-time-in-minsk/","Hackathon Time in Minsk")</f>
        <v>Hackathon Time in Minsk</v>
      </c>
    </row>
    <row r="841" spans="1:2" x14ac:dyDescent="0.25">
      <c r="A841" t="s">
        <v>1208</v>
      </c>
      <c r="B841" s="2" t="str">
        <f>HYPERLINK("https://exadel.com/news/aem-tip-junit-aemcontext-integration-with-an-aem-repository/","AEM Tip: JUnit AemContext Integration with an AEM Repository")</f>
        <v>AEM Tip: JUnit AemContext Integration with an AEM Repository</v>
      </c>
    </row>
    <row r="842" spans="1:2" x14ac:dyDescent="0.25">
      <c r="A842" t="s">
        <v>1208</v>
      </c>
      <c r="B842" s="2" t="str">
        <f>HYPERLINK("https://exadel.com/news/aem-tip-use-an-automated-test-framework/","AEM Tip: Use an Automated Test Framework")</f>
        <v>AEM Tip: Use an Automated Test Framework</v>
      </c>
    </row>
    <row r="843" spans="1:2" x14ac:dyDescent="0.25">
      <c r="A843" t="s">
        <v>1208</v>
      </c>
      <c r="B843" s="2" t="str">
        <f>HYPERLINK("https://exadel.com/news/aem-experience-fragments-architecture/","AEM Experience Fragments: Architecture")</f>
        <v>AEM Experience Fragments: Architecture</v>
      </c>
    </row>
    <row r="844" spans="1:2" x14ac:dyDescent="0.25">
      <c r="A844" t="s">
        <v>1208</v>
      </c>
      <c r="B844" s="2" t="str">
        <f>HYPERLINK("https://exadel.com/news/classic-to-touch-ui-migration-for-aem-page-properties/","Classic to Touch UI Migration for AEM: Page Properties")</f>
        <v>Classic to Touch UI Migration for AEM: Page Properties</v>
      </c>
    </row>
    <row r="845" spans="1:2" x14ac:dyDescent="0.25">
      <c r="A845" t="s">
        <v>1208</v>
      </c>
      <c r="B845" s="2" t="str">
        <f>HYPERLINK("https://exadel.com/news/classic-to-touch-ui-migration-for-aem-multifields/","Classic to Touch UI Migration for AEM: Multifields")</f>
        <v>Classic to Touch UI Migration for AEM: Multifields</v>
      </c>
    </row>
    <row r="846" spans="1:2" x14ac:dyDescent="0.25">
      <c r="A846" t="s">
        <v>1208</v>
      </c>
      <c r="B846" s="2" t="str">
        <f>HYPERLINK("https://exadel.com/news/classic-to-touch-ui-migration-for-aem-more-tips-from-experience/","Classic to Touch UI Migration for AEM: More Tips from Experience")</f>
        <v>Classic to Touch UI Migration for AEM: More Tips from Experience</v>
      </c>
    </row>
    <row r="847" spans="1:2" x14ac:dyDescent="0.25">
      <c r="A847" t="s">
        <v>1208</v>
      </c>
      <c r="B847" s="2" t="str">
        <f>HYPERLINK("https://exadel.com/news/aem-experience-fragments-an-introduction/","AEM Experience Fragments: An Introduction")</f>
        <v>AEM Experience Fragments: An Introduction</v>
      </c>
    </row>
    <row r="848" spans="1:2" x14ac:dyDescent="0.25">
      <c r="A848" t="s">
        <v>1208</v>
      </c>
      <c r="B848" s="2" t="str">
        <f>HYPERLINK("https://exadel.com/news/introducing-the-authoring-kit-for-adobe-experience-manager/","Introducing the Authoring Kit for Adobe Experience Manager")</f>
        <v>Introducing the Authoring Kit for Adobe Experience Manager</v>
      </c>
    </row>
    <row r="849" spans="1:2" x14ac:dyDescent="0.25">
      <c r="A849" t="s">
        <v>1208</v>
      </c>
      <c r="B849" s="2" t="str">
        <f>HYPERLINK("https://exadel.com/news/aem-tip-junit-tests-for-wcmusepojo-objects/","AEM Tip: JUnit Tests for WCMUsePojo Objects")</f>
        <v>AEM Tip: JUnit Tests for WCMUsePojo Objects</v>
      </c>
    </row>
    <row r="850" spans="1:2" x14ac:dyDescent="0.25">
      <c r="A850" t="s">
        <v>1208</v>
      </c>
      <c r="B850" s="2" t="str">
        <f>HYPERLINK("https://exadel.com/news/classic-to-touch-ui-migration-for-adobe-experience-manager/","Classic to Touch UI Migration for Adobe Experience Manager")</f>
        <v>Classic to Touch UI Migration for Adobe Experience Manager</v>
      </c>
    </row>
    <row r="851" spans="1:2" x14ac:dyDescent="0.25">
      <c r="A851" t="s">
        <v>1208</v>
      </c>
      <c r="B851" s="2" t="str">
        <f>HYPERLINK("https://exadel.com/news/aem-tip-automating-verification-in-aem-author/","AEM Tip: Automating Verification in AEM Author")</f>
        <v>AEM Tip: Automating Verification in AEM Author</v>
      </c>
    </row>
    <row r="852" spans="1:2" x14ac:dyDescent="0.25">
      <c r="A852" t="s">
        <v>1208</v>
      </c>
      <c r="B852" s="2" t="str">
        <f>HYPERLINK("https://exadel.com/news/aem-tip-merging-on-fields-with-different-names/","AEM Tip: Merging on Fields with Different Names")</f>
        <v>AEM Tip: Merging on Fields with Different Names</v>
      </c>
    </row>
    <row r="853" spans="1:2" x14ac:dyDescent="0.25">
      <c r="A853" t="s">
        <v>1208</v>
      </c>
      <c r="B853" s="2" t="str">
        <f>HYPERLINK("https://exadel.com/news/aem-tip-wrong-implicit-manager-service-configuration-binding/","AEM Tip: Wrong Implicit Manager Service Configuration Binding")</f>
        <v>AEM Tip: Wrong Implicit Manager Service Configuration Binding</v>
      </c>
    </row>
    <row r="854" spans="1:2" x14ac:dyDescent="0.25">
      <c r="A854" t="s">
        <v>1208</v>
      </c>
      <c r="B854" s="2" t="str">
        <f>HYPERLINK("https://exadel.com/news/aem-tip-slow-deployment-into-publish-instance/","AEM Tip: Slow Deployment into a Publish Instance")</f>
        <v>AEM Tip: Slow Deployment into a Publish Instance</v>
      </c>
    </row>
    <row r="855" spans="1:2" x14ac:dyDescent="0.25">
      <c r="A855" t="s">
        <v>1208</v>
      </c>
      <c r="B855" s="2" t="str">
        <f>HYPERLINK("https://exadel.com/news/aem-tip-learning-from-a-segment-not-found-error/","AEM Tip: Learning from a ""Segment not found"" Error")</f>
        <v>AEM Tip: Learning from a "Segment not found" Error</v>
      </c>
    </row>
    <row r="856" spans="1:2" x14ac:dyDescent="0.25">
      <c r="A856" t="s">
        <v>1208</v>
      </c>
      <c r="B856" s="2" t="str">
        <f>HYPERLINK("https://exadel.com/news/aem-tip-creating-a-helper-to-close-sling-resource-resolver-instances/","AEM Tip: Creating a Helper to Close Sling Resource Resolver Instances")</f>
        <v>AEM Tip: Creating a Helper to Close Sling Resource Resolver Instances</v>
      </c>
    </row>
    <row r="857" spans="1:2" x14ac:dyDescent="0.25">
      <c r="A857" t="s">
        <v>1208</v>
      </c>
      <c r="B857" s="2" t="str">
        <f>HYPERLINK("https://exadel.com/news/aem-tip-passing-string-arguments-from-htl-to-the-back-end/","AEM Tip: Passing String Arguments from HTL to the Back End")</f>
        <v>AEM Tip: Passing String Arguments from HTL to the Back End</v>
      </c>
    </row>
    <row r="858" spans="1:2" x14ac:dyDescent="0.25">
      <c r="A858" t="s">
        <v>1209</v>
      </c>
      <c r="B858" s="2" t="str">
        <f>HYPERLINK("https://exadel.com/news/dependson-the-cutting-edge-tech-giving-wings-to-exadel-authoring-kit-for-aem/","DependsOn: The Cutting-Edge Tech Giving Wings to Exadel Authoring Kit for AEM")</f>
        <v>DependsOn: The Cutting-Edge Tech Giving Wings to Exadel Authoring Kit for AEM</v>
      </c>
    </row>
    <row r="859" spans="1:2" x14ac:dyDescent="0.25">
      <c r="A859" t="s">
        <v>1209</v>
      </c>
      <c r="B859" s="2" t="str">
        <f>HYPERLINK("https://exadel.com/news/exadel-authoring-kit-for-aem-improves-user-experience-the-story-of-dependson/","Exadel Authoring Kit for AEM Improves User Experience: The Story of DependsOn")</f>
        <v>Exadel Authoring Kit for AEM Improves User Experience: The Story of DependsOn</v>
      </c>
    </row>
    <row r="860" spans="1:2" x14ac:dyDescent="0.25">
      <c r="A860" t="s">
        <v>1209</v>
      </c>
      <c r="B860" s="2" t="str">
        <f>HYPERLINK("https://exadel.com/news/managing-component-code-properly-with-exadel-toolbox-authoring-kit-for-aem/","Managing Component Code Properly with Exadel Toolbox Authoring Kit for AEM")</f>
        <v>Managing Component Code Properly with Exadel Toolbox Authoring Kit for AEM</v>
      </c>
    </row>
    <row r="861" spans="1:2" x14ac:dyDescent="0.25">
      <c r="A861" t="s">
        <v>1209</v>
      </c>
      <c r="B861" s="2" t="str">
        <f>HYPERLINK("https://exadel.com/news/aem-techies-take-note-we-built-exadel-authoring-kit-for-you/","AEM Techies Take Note: We Built Exadel Authoring Kit for You")</f>
        <v>AEM Techies Take Note: We Built Exadel Authoring Kit for You</v>
      </c>
    </row>
    <row r="862" spans="1:2" x14ac:dyDescent="0.25">
      <c r="A862" t="s">
        <v>1210</v>
      </c>
      <c r="B862" s="2" t="str">
        <f>HYPERLINK("https://exadel.com/news/ml-net-a-robust-framework-for-implementing-machine-learning-in-net-environments/","ML.NET: A Robust Framework for Implementing Machine Learning in .NET Environments")</f>
        <v>ML.NET: A Robust Framework for Implementing Machine Learning in .NET Environments</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B107"/>
  <sheetViews>
    <sheetView workbookViewId="0"/>
  </sheetViews>
  <sheetFormatPr defaultRowHeight="15" x14ac:dyDescent="0.25"/>
  <cols>
    <col min="1" max="1" width="32.85546875" customWidth="1"/>
    <col min="2" max="2" width="12.5703125" customWidth="1"/>
  </cols>
  <sheetData>
    <row r="1" spans="1:2" s="1" customFormat="1" x14ac:dyDescent="0.25">
      <c r="A1" s="1" t="s">
        <v>8</v>
      </c>
      <c r="B1" s="1" t="s">
        <v>1211</v>
      </c>
    </row>
    <row r="2" spans="1:2" x14ac:dyDescent="0.25">
      <c r="A2" t="s">
        <v>1208</v>
      </c>
      <c r="B2">
        <v>52</v>
      </c>
    </row>
    <row r="3" spans="1:2" x14ac:dyDescent="0.25">
      <c r="A3" t="s">
        <v>646</v>
      </c>
      <c r="B3">
        <v>40</v>
      </c>
    </row>
    <row r="4" spans="1:2" x14ac:dyDescent="0.25">
      <c r="A4" t="s">
        <v>443</v>
      </c>
      <c r="B4">
        <v>39</v>
      </c>
    </row>
    <row r="5" spans="1:2" x14ac:dyDescent="0.25">
      <c r="A5" t="s">
        <v>43</v>
      </c>
      <c r="B5">
        <v>38</v>
      </c>
    </row>
    <row r="6" spans="1:2" x14ac:dyDescent="0.25">
      <c r="A6" t="s">
        <v>932</v>
      </c>
      <c r="B6">
        <v>35</v>
      </c>
    </row>
    <row r="7" spans="1:2" x14ac:dyDescent="0.25">
      <c r="A7" t="s">
        <v>914</v>
      </c>
      <c r="B7">
        <v>34</v>
      </c>
    </row>
    <row r="8" spans="1:2" x14ac:dyDescent="0.25">
      <c r="A8" t="s">
        <v>847</v>
      </c>
      <c r="B8">
        <v>31</v>
      </c>
    </row>
    <row r="9" spans="1:2" x14ac:dyDescent="0.25">
      <c r="A9" t="s">
        <v>1205</v>
      </c>
      <c r="B9">
        <v>24</v>
      </c>
    </row>
    <row r="10" spans="1:2" x14ac:dyDescent="0.25">
      <c r="A10" t="s">
        <v>863</v>
      </c>
      <c r="B10">
        <v>22</v>
      </c>
    </row>
    <row r="11" spans="1:2" x14ac:dyDescent="0.25">
      <c r="A11" t="s">
        <v>1193</v>
      </c>
      <c r="B11">
        <v>19</v>
      </c>
    </row>
    <row r="12" spans="1:2" x14ac:dyDescent="0.25">
      <c r="A12" t="s">
        <v>1187</v>
      </c>
      <c r="B12">
        <v>19</v>
      </c>
    </row>
    <row r="13" spans="1:2" x14ac:dyDescent="0.25">
      <c r="A13" t="s">
        <v>1058</v>
      </c>
      <c r="B13">
        <v>19</v>
      </c>
    </row>
    <row r="14" spans="1:2" x14ac:dyDescent="0.25">
      <c r="A14" t="s">
        <v>489</v>
      </c>
      <c r="B14">
        <v>18</v>
      </c>
    </row>
    <row r="15" spans="1:2" x14ac:dyDescent="0.25">
      <c r="A15" t="s">
        <v>597</v>
      </c>
      <c r="B15">
        <v>18</v>
      </c>
    </row>
    <row r="16" spans="1:2" x14ac:dyDescent="0.25">
      <c r="A16" t="s">
        <v>582</v>
      </c>
      <c r="B16">
        <v>17</v>
      </c>
    </row>
    <row r="17" spans="1:2" x14ac:dyDescent="0.25">
      <c r="A17" t="s">
        <v>1182</v>
      </c>
      <c r="B17">
        <v>16</v>
      </c>
    </row>
    <row r="18" spans="1:2" x14ac:dyDescent="0.25">
      <c r="A18" t="s">
        <v>51</v>
      </c>
      <c r="B18">
        <v>15</v>
      </c>
    </row>
    <row r="19" spans="1:2" x14ac:dyDescent="0.25">
      <c r="A19" t="s">
        <v>1171</v>
      </c>
      <c r="B19">
        <v>15</v>
      </c>
    </row>
    <row r="20" spans="1:2" x14ac:dyDescent="0.25">
      <c r="A20" t="s">
        <v>1158</v>
      </c>
      <c r="B20">
        <v>15</v>
      </c>
    </row>
    <row r="21" spans="1:2" x14ac:dyDescent="0.25">
      <c r="A21" t="s">
        <v>1176</v>
      </c>
      <c r="B21">
        <v>14</v>
      </c>
    </row>
    <row r="22" spans="1:2" x14ac:dyDescent="0.25">
      <c r="A22" t="s">
        <v>1164</v>
      </c>
      <c r="B22">
        <v>14</v>
      </c>
    </row>
    <row r="23" spans="1:2" x14ac:dyDescent="0.25">
      <c r="A23" t="s">
        <v>1175</v>
      </c>
      <c r="B23">
        <v>13</v>
      </c>
    </row>
    <row r="24" spans="1:2" x14ac:dyDescent="0.25">
      <c r="A24" t="s">
        <v>1145</v>
      </c>
      <c r="B24">
        <v>13</v>
      </c>
    </row>
    <row r="25" spans="1:2" x14ac:dyDescent="0.25">
      <c r="A25" t="s">
        <v>1115</v>
      </c>
      <c r="B25">
        <v>12</v>
      </c>
    </row>
    <row r="26" spans="1:2" x14ac:dyDescent="0.25">
      <c r="A26" t="s">
        <v>1045</v>
      </c>
      <c r="B26">
        <v>12</v>
      </c>
    </row>
    <row r="27" spans="1:2" x14ac:dyDescent="0.25">
      <c r="A27" t="s">
        <v>1157</v>
      </c>
      <c r="B27">
        <v>11</v>
      </c>
    </row>
    <row r="28" spans="1:2" x14ac:dyDescent="0.25">
      <c r="A28" t="s">
        <v>1203</v>
      </c>
      <c r="B28">
        <v>10</v>
      </c>
    </row>
    <row r="29" spans="1:2" x14ac:dyDescent="0.25">
      <c r="A29" t="s">
        <v>156</v>
      </c>
      <c r="B29">
        <v>10</v>
      </c>
    </row>
    <row r="30" spans="1:2" x14ac:dyDescent="0.25">
      <c r="A30" t="s">
        <v>1143</v>
      </c>
      <c r="B30">
        <v>10</v>
      </c>
    </row>
    <row r="31" spans="1:2" x14ac:dyDescent="0.25">
      <c r="A31" t="s">
        <v>1011</v>
      </c>
      <c r="B31">
        <v>9</v>
      </c>
    </row>
    <row r="32" spans="1:2" x14ac:dyDescent="0.25">
      <c r="A32" t="s">
        <v>950</v>
      </c>
      <c r="B32">
        <v>8</v>
      </c>
    </row>
    <row r="33" spans="1:2" x14ac:dyDescent="0.25">
      <c r="A33" t="s">
        <v>1026</v>
      </c>
      <c r="B33">
        <v>8</v>
      </c>
    </row>
    <row r="34" spans="1:2" x14ac:dyDescent="0.25">
      <c r="A34" t="s">
        <v>1146</v>
      </c>
      <c r="B34">
        <v>8</v>
      </c>
    </row>
    <row r="35" spans="1:2" x14ac:dyDescent="0.25">
      <c r="A35" t="s">
        <v>1137</v>
      </c>
      <c r="B35">
        <v>8</v>
      </c>
    </row>
    <row r="36" spans="1:2" x14ac:dyDescent="0.25">
      <c r="A36" t="s">
        <v>1180</v>
      </c>
      <c r="B36">
        <v>7</v>
      </c>
    </row>
    <row r="37" spans="1:2" x14ac:dyDescent="0.25">
      <c r="A37" t="s">
        <v>1037</v>
      </c>
      <c r="B37">
        <v>7</v>
      </c>
    </row>
    <row r="38" spans="1:2" x14ac:dyDescent="0.25">
      <c r="A38" t="s">
        <v>1201</v>
      </c>
      <c r="B38">
        <v>6</v>
      </c>
    </row>
    <row r="39" spans="1:2" x14ac:dyDescent="0.25">
      <c r="A39" t="s">
        <v>201</v>
      </c>
      <c r="B39">
        <v>6</v>
      </c>
    </row>
    <row r="40" spans="1:2" x14ac:dyDescent="0.25">
      <c r="A40" t="s">
        <v>1173</v>
      </c>
      <c r="B40">
        <v>6</v>
      </c>
    </row>
    <row r="41" spans="1:2" x14ac:dyDescent="0.25">
      <c r="A41" t="s">
        <v>1155</v>
      </c>
      <c r="B41">
        <v>6</v>
      </c>
    </row>
    <row r="42" spans="1:2" x14ac:dyDescent="0.25">
      <c r="A42" t="s">
        <v>995</v>
      </c>
      <c r="B42">
        <v>6</v>
      </c>
    </row>
    <row r="43" spans="1:2" x14ac:dyDescent="0.25">
      <c r="A43" t="s">
        <v>1136</v>
      </c>
      <c r="B43">
        <v>6</v>
      </c>
    </row>
    <row r="44" spans="1:2" x14ac:dyDescent="0.25">
      <c r="A44" t="s">
        <v>1198</v>
      </c>
      <c r="B44">
        <v>5</v>
      </c>
    </row>
    <row r="45" spans="1:2" x14ac:dyDescent="0.25">
      <c r="A45" t="s">
        <v>1189</v>
      </c>
      <c r="B45">
        <v>5</v>
      </c>
    </row>
    <row r="46" spans="1:2" x14ac:dyDescent="0.25">
      <c r="A46" t="s">
        <v>1186</v>
      </c>
      <c r="B46">
        <v>5</v>
      </c>
    </row>
    <row r="47" spans="1:2" x14ac:dyDescent="0.25">
      <c r="A47" t="s">
        <v>1181</v>
      </c>
      <c r="B47">
        <v>5</v>
      </c>
    </row>
    <row r="48" spans="1:2" x14ac:dyDescent="0.25">
      <c r="A48" t="s">
        <v>999</v>
      </c>
      <c r="B48">
        <v>5</v>
      </c>
    </row>
    <row r="49" spans="1:2" x14ac:dyDescent="0.25">
      <c r="A49" t="s">
        <v>1169</v>
      </c>
      <c r="B49">
        <v>5</v>
      </c>
    </row>
    <row r="50" spans="1:2" x14ac:dyDescent="0.25">
      <c r="A50" t="s">
        <v>1103</v>
      </c>
      <c r="B50">
        <v>5</v>
      </c>
    </row>
    <row r="51" spans="1:2" x14ac:dyDescent="0.25">
      <c r="A51" t="s">
        <v>903</v>
      </c>
      <c r="B51">
        <v>5</v>
      </c>
    </row>
    <row r="52" spans="1:2" x14ac:dyDescent="0.25">
      <c r="A52" t="s">
        <v>1166</v>
      </c>
      <c r="B52">
        <v>5</v>
      </c>
    </row>
    <row r="53" spans="1:2" x14ac:dyDescent="0.25">
      <c r="A53" t="s">
        <v>1150</v>
      </c>
      <c r="B53">
        <v>5</v>
      </c>
    </row>
    <row r="54" spans="1:2" x14ac:dyDescent="0.25">
      <c r="A54" t="s">
        <v>1140</v>
      </c>
      <c r="B54">
        <v>5</v>
      </c>
    </row>
    <row r="55" spans="1:2" x14ac:dyDescent="0.25">
      <c r="A55" t="s">
        <v>1209</v>
      </c>
      <c r="B55">
        <v>4</v>
      </c>
    </row>
    <row r="56" spans="1:2" x14ac:dyDescent="0.25">
      <c r="A56" t="s">
        <v>1068</v>
      </c>
      <c r="B56">
        <v>4</v>
      </c>
    </row>
    <row r="57" spans="1:2" x14ac:dyDescent="0.25">
      <c r="A57" t="s">
        <v>1196</v>
      </c>
      <c r="B57">
        <v>4</v>
      </c>
    </row>
    <row r="58" spans="1:2" x14ac:dyDescent="0.25">
      <c r="A58" t="s">
        <v>1190</v>
      </c>
      <c r="B58">
        <v>4</v>
      </c>
    </row>
    <row r="59" spans="1:2" x14ac:dyDescent="0.25">
      <c r="A59" t="s">
        <v>702</v>
      </c>
      <c r="B59">
        <v>4</v>
      </c>
    </row>
    <row r="60" spans="1:2" x14ac:dyDescent="0.25">
      <c r="A60" t="s">
        <v>1183</v>
      </c>
      <c r="B60">
        <v>4</v>
      </c>
    </row>
    <row r="61" spans="1:2" x14ac:dyDescent="0.25">
      <c r="A61" t="s">
        <v>1154</v>
      </c>
      <c r="B61">
        <v>4</v>
      </c>
    </row>
    <row r="62" spans="1:2" x14ac:dyDescent="0.25">
      <c r="A62" t="s">
        <v>1151</v>
      </c>
      <c r="B62">
        <v>4</v>
      </c>
    </row>
    <row r="63" spans="1:2" x14ac:dyDescent="0.25">
      <c r="A63" t="s">
        <v>1084</v>
      </c>
      <c r="B63">
        <v>3</v>
      </c>
    </row>
    <row r="64" spans="1:2" x14ac:dyDescent="0.25">
      <c r="A64" t="s">
        <v>1185</v>
      </c>
      <c r="B64">
        <v>3</v>
      </c>
    </row>
    <row r="65" spans="1:2" x14ac:dyDescent="0.25">
      <c r="A65" t="s">
        <v>1163</v>
      </c>
      <c r="B65">
        <v>3</v>
      </c>
    </row>
    <row r="66" spans="1:2" x14ac:dyDescent="0.25">
      <c r="A66" t="s">
        <v>1161</v>
      </c>
      <c r="B66">
        <v>3</v>
      </c>
    </row>
    <row r="67" spans="1:2" x14ac:dyDescent="0.25">
      <c r="A67" t="s">
        <v>1156</v>
      </c>
      <c r="B67">
        <v>3</v>
      </c>
    </row>
    <row r="68" spans="1:2" x14ac:dyDescent="0.25">
      <c r="A68" t="s">
        <v>1153</v>
      </c>
      <c r="B68">
        <v>3</v>
      </c>
    </row>
    <row r="69" spans="1:2" x14ac:dyDescent="0.25">
      <c r="A69" t="s">
        <v>1152</v>
      </c>
      <c r="B69">
        <v>3</v>
      </c>
    </row>
    <row r="70" spans="1:2" x14ac:dyDescent="0.25">
      <c r="A70" t="s">
        <v>1138</v>
      </c>
      <c r="B70">
        <v>3</v>
      </c>
    </row>
    <row r="71" spans="1:2" x14ac:dyDescent="0.25">
      <c r="A71" t="s">
        <v>746</v>
      </c>
      <c r="B71">
        <v>3</v>
      </c>
    </row>
    <row r="72" spans="1:2" x14ac:dyDescent="0.25">
      <c r="A72" t="s">
        <v>1204</v>
      </c>
      <c r="B72">
        <v>2</v>
      </c>
    </row>
    <row r="73" spans="1:2" x14ac:dyDescent="0.25">
      <c r="A73" t="s">
        <v>1202</v>
      </c>
      <c r="B73">
        <v>2</v>
      </c>
    </row>
    <row r="74" spans="1:2" x14ac:dyDescent="0.25">
      <c r="A74" t="s">
        <v>1008</v>
      </c>
      <c r="B74">
        <v>2</v>
      </c>
    </row>
    <row r="75" spans="1:2" x14ac:dyDescent="0.25">
      <c r="A75" t="s">
        <v>1199</v>
      </c>
      <c r="B75">
        <v>2</v>
      </c>
    </row>
    <row r="76" spans="1:2" x14ac:dyDescent="0.25">
      <c r="A76" t="s">
        <v>1197</v>
      </c>
      <c r="B76">
        <v>2</v>
      </c>
    </row>
    <row r="77" spans="1:2" x14ac:dyDescent="0.25">
      <c r="A77" t="s">
        <v>1192</v>
      </c>
      <c r="B77">
        <v>2</v>
      </c>
    </row>
    <row r="78" spans="1:2" x14ac:dyDescent="0.25">
      <c r="A78" t="s">
        <v>1191</v>
      </c>
      <c r="B78">
        <v>2</v>
      </c>
    </row>
    <row r="79" spans="1:2" x14ac:dyDescent="0.25">
      <c r="A79" t="s">
        <v>1188</v>
      </c>
      <c r="B79">
        <v>2</v>
      </c>
    </row>
    <row r="80" spans="1:2" x14ac:dyDescent="0.25">
      <c r="A80" t="s">
        <v>1174</v>
      </c>
      <c r="B80">
        <v>2</v>
      </c>
    </row>
    <row r="81" spans="1:2" x14ac:dyDescent="0.25">
      <c r="A81" t="s">
        <v>1170</v>
      </c>
      <c r="B81">
        <v>2</v>
      </c>
    </row>
    <row r="82" spans="1:2" x14ac:dyDescent="0.25">
      <c r="A82" t="s">
        <v>1125</v>
      </c>
      <c r="B82">
        <v>2</v>
      </c>
    </row>
    <row r="83" spans="1:2" x14ac:dyDescent="0.25">
      <c r="A83" t="s">
        <v>1165</v>
      </c>
      <c r="B83">
        <v>2</v>
      </c>
    </row>
    <row r="84" spans="1:2" x14ac:dyDescent="0.25">
      <c r="A84" t="s">
        <v>1147</v>
      </c>
      <c r="B84">
        <v>2</v>
      </c>
    </row>
    <row r="85" spans="1:2" x14ac:dyDescent="0.25">
      <c r="A85" t="s">
        <v>1141</v>
      </c>
      <c r="B85">
        <v>2</v>
      </c>
    </row>
    <row r="86" spans="1:2" x14ac:dyDescent="0.25">
      <c r="A86" t="s">
        <v>1139</v>
      </c>
      <c r="B86">
        <v>2</v>
      </c>
    </row>
    <row r="87" spans="1:2" x14ac:dyDescent="0.25">
      <c r="A87" t="s">
        <v>1210</v>
      </c>
      <c r="B87">
        <v>1</v>
      </c>
    </row>
    <row r="88" spans="1:2" x14ac:dyDescent="0.25">
      <c r="A88" t="s">
        <v>1207</v>
      </c>
      <c r="B88">
        <v>1</v>
      </c>
    </row>
    <row r="89" spans="1:2" x14ac:dyDescent="0.25">
      <c r="A89" t="s">
        <v>1206</v>
      </c>
      <c r="B89">
        <v>1</v>
      </c>
    </row>
    <row r="90" spans="1:2" x14ac:dyDescent="0.25">
      <c r="A90" t="s">
        <v>1200</v>
      </c>
      <c r="B90">
        <v>1</v>
      </c>
    </row>
    <row r="91" spans="1:2" x14ac:dyDescent="0.25">
      <c r="A91" t="s">
        <v>1195</v>
      </c>
      <c r="B91">
        <v>1</v>
      </c>
    </row>
    <row r="92" spans="1:2" x14ac:dyDescent="0.25">
      <c r="A92" t="s">
        <v>1194</v>
      </c>
      <c r="B92">
        <v>1</v>
      </c>
    </row>
    <row r="93" spans="1:2" x14ac:dyDescent="0.25">
      <c r="A93" t="s">
        <v>1184</v>
      </c>
      <c r="B93">
        <v>1</v>
      </c>
    </row>
    <row r="94" spans="1:2" x14ac:dyDescent="0.25">
      <c r="A94" t="s">
        <v>1179</v>
      </c>
      <c r="B94">
        <v>1</v>
      </c>
    </row>
    <row r="95" spans="1:2" x14ac:dyDescent="0.25">
      <c r="A95" t="s">
        <v>1178</v>
      </c>
      <c r="B95">
        <v>1</v>
      </c>
    </row>
    <row r="96" spans="1:2" x14ac:dyDescent="0.25">
      <c r="A96" t="s">
        <v>1177</v>
      </c>
      <c r="B96">
        <v>1</v>
      </c>
    </row>
    <row r="97" spans="1:2" x14ac:dyDescent="0.25">
      <c r="A97" t="s">
        <v>1172</v>
      </c>
      <c r="B97">
        <v>1</v>
      </c>
    </row>
    <row r="98" spans="1:2" x14ac:dyDescent="0.25">
      <c r="A98" t="s">
        <v>1168</v>
      </c>
      <c r="B98">
        <v>1</v>
      </c>
    </row>
    <row r="99" spans="1:2" x14ac:dyDescent="0.25">
      <c r="A99" t="s">
        <v>1167</v>
      </c>
      <c r="B99">
        <v>1</v>
      </c>
    </row>
    <row r="100" spans="1:2" x14ac:dyDescent="0.25">
      <c r="A100" t="s">
        <v>1162</v>
      </c>
      <c r="B100">
        <v>1</v>
      </c>
    </row>
    <row r="101" spans="1:2" x14ac:dyDescent="0.25">
      <c r="A101" t="s">
        <v>1160</v>
      </c>
      <c r="B101">
        <v>1</v>
      </c>
    </row>
    <row r="102" spans="1:2" x14ac:dyDescent="0.25">
      <c r="A102" t="s">
        <v>1159</v>
      </c>
      <c r="B102">
        <v>1</v>
      </c>
    </row>
    <row r="103" spans="1:2" x14ac:dyDescent="0.25">
      <c r="A103" t="s">
        <v>1149</v>
      </c>
      <c r="B103">
        <v>1</v>
      </c>
    </row>
    <row r="104" spans="1:2" x14ac:dyDescent="0.25">
      <c r="A104" t="s">
        <v>1148</v>
      </c>
      <c r="B104">
        <v>1</v>
      </c>
    </row>
    <row r="105" spans="1:2" x14ac:dyDescent="0.25">
      <c r="A105" t="s">
        <v>814</v>
      </c>
      <c r="B105">
        <v>1</v>
      </c>
    </row>
    <row r="106" spans="1:2" x14ac:dyDescent="0.25">
      <c r="A106" t="s">
        <v>1144</v>
      </c>
      <c r="B106">
        <v>1</v>
      </c>
    </row>
    <row r="107" spans="1:2" x14ac:dyDescent="0.25">
      <c r="A107" t="s">
        <v>1142</v>
      </c>
      <c r="B107">
        <v>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Main</vt:lpstr>
      <vt:lpstr>Posts by Categories</vt:lpstr>
      <vt:lpstr>Category Count</vt:lpstr>
      <vt:lpstr>Posts by Tags</vt:lpstr>
      <vt:lpstr>Tag Count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Charles Cowens</cp:lastModifiedBy>
  <dcterms:created xsi:type="dcterms:W3CDTF">2022-07-05T02:24:12Z</dcterms:created>
  <dcterms:modified xsi:type="dcterms:W3CDTF">2024-09-10T20:04:31Z</dcterms:modified>
</cp:coreProperties>
</file>